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Sinead O'Gorman\Desktop\"/>
    </mc:Choice>
  </mc:AlternateContent>
  <xr:revisionPtr revIDLastSave="0" documentId="8_{5DEE7D7E-BF77-402A-A0B9-16DC6FFFFD2F}" xr6:coauthVersionLast="47" xr6:coauthVersionMax="47" xr10:uidLastSave="{00000000-0000-0000-0000-000000000000}"/>
  <workbookProtection workbookAlgorithmName="SHA-512" workbookHashValue="ZkoaC6N5jkM9fqXRhYu41XkhkkFOSOMFJ9Lewi3yEoOTXzgeVnIcrJqis3KYGNySmdm229jYrQb1L171ioUW5g==" workbookSaltValue="dhK6rjSNneeyHYdI9EBFLA==" workbookSpinCount="100000" lockStructure="1"/>
  <bookViews>
    <workbookView xWindow="-120" yWindow="-120" windowWidth="29040" windowHeight="15840" tabRatio="697" firstSheet="1" activeTab="1" xr2:uid="{00000000-000D-0000-FFFF-FFFF00000000}"/>
  </bookViews>
  <sheets>
    <sheet name="ADMIN" sheetId="1" state="hidden" r:id="rId1"/>
    <sheet name="FINANCING PLAN TEMPLATE" sheetId="11" r:id="rId2"/>
    <sheet name="1-INFORMATION ON RESEARCHERS" sheetId="2" state="hidden" r:id="rId3"/>
    <sheet name="2-CONSOLIDATED REPORT" sheetId="10" r:id="rId4"/>
  </sheets>
  <externalReferences>
    <externalReference r:id="rId5"/>
  </externalReferences>
  <definedNames>
    <definedName name="_xlnm._FilterDatabase" localSheetId="2" hidden="1">'1-INFORMATION ON RESEARCHERS'!$A$7:$BY$38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2" l="1"/>
  <c r="AC8" i="2"/>
  <c r="W6" i="1"/>
  <c r="AB3" i="1"/>
  <c r="AG3" i="1" s="1"/>
  <c r="Z57" i="2"/>
  <c r="Y57" i="2"/>
  <c r="X57" i="2"/>
  <c r="W57" i="2"/>
  <c r="V57" i="2"/>
  <c r="U57" i="2"/>
  <c r="T57" i="2"/>
  <c r="S57" i="2"/>
  <c r="R57" i="2"/>
  <c r="Q57" i="2"/>
  <c r="P57" i="2"/>
  <c r="O57" i="2"/>
  <c r="Z56" i="2"/>
  <c r="Y56" i="2"/>
  <c r="X56" i="2"/>
  <c r="W56" i="2"/>
  <c r="V56" i="2"/>
  <c r="U56" i="2"/>
  <c r="T56" i="2"/>
  <c r="S56" i="2"/>
  <c r="R56" i="2"/>
  <c r="Q56" i="2"/>
  <c r="P56" i="2"/>
  <c r="O56" i="2"/>
  <c r="Z55" i="2"/>
  <c r="Y55" i="2"/>
  <c r="X55" i="2"/>
  <c r="W55" i="2"/>
  <c r="V55" i="2"/>
  <c r="U55" i="2"/>
  <c r="T55" i="2"/>
  <c r="S55" i="2"/>
  <c r="R55" i="2"/>
  <c r="Q55" i="2"/>
  <c r="P55" i="2"/>
  <c r="O55" i="2"/>
  <c r="Z54" i="2"/>
  <c r="Y54" i="2"/>
  <c r="X54" i="2"/>
  <c r="W54" i="2"/>
  <c r="V54" i="2"/>
  <c r="U54" i="2"/>
  <c r="T54" i="2"/>
  <c r="S54" i="2"/>
  <c r="R54" i="2"/>
  <c r="Q54" i="2"/>
  <c r="P54" i="2"/>
  <c r="O54" i="2"/>
  <c r="Z53" i="2"/>
  <c r="Y53" i="2"/>
  <c r="X53" i="2"/>
  <c r="W53" i="2"/>
  <c r="V53" i="2"/>
  <c r="U53" i="2"/>
  <c r="T53" i="2"/>
  <c r="S53" i="2"/>
  <c r="R53" i="2"/>
  <c r="Q53" i="2"/>
  <c r="P53" i="2"/>
  <c r="O53" i="2"/>
  <c r="Z52" i="2"/>
  <c r="Y52" i="2"/>
  <c r="X52" i="2"/>
  <c r="W52" i="2"/>
  <c r="V52" i="2"/>
  <c r="U52" i="2"/>
  <c r="T52" i="2"/>
  <c r="S52" i="2"/>
  <c r="R52" i="2"/>
  <c r="Q52" i="2"/>
  <c r="P52" i="2"/>
  <c r="O52" i="2"/>
  <c r="Z51" i="2"/>
  <c r="Y51" i="2"/>
  <c r="X51" i="2"/>
  <c r="W51" i="2"/>
  <c r="V51" i="2"/>
  <c r="U51" i="2"/>
  <c r="T51" i="2"/>
  <c r="S51" i="2"/>
  <c r="R51" i="2"/>
  <c r="Q51" i="2"/>
  <c r="P51" i="2"/>
  <c r="O51" i="2"/>
  <c r="Z50" i="2"/>
  <c r="Y50" i="2"/>
  <c r="X50" i="2"/>
  <c r="W50" i="2"/>
  <c r="V50" i="2"/>
  <c r="U50" i="2"/>
  <c r="T50" i="2"/>
  <c r="S50" i="2"/>
  <c r="R50" i="2"/>
  <c r="Q50" i="2"/>
  <c r="P50" i="2"/>
  <c r="O50" i="2"/>
  <c r="Z49" i="2"/>
  <c r="Y49" i="2"/>
  <c r="X49" i="2"/>
  <c r="W49" i="2"/>
  <c r="V49" i="2"/>
  <c r="U49" i="2"/>
  <c r="T49" i="2"/>
  <c r="S49" i="2"/>
  <c r="R49" i="2"/>
  <c r="Q49" i="2"/>
  <c r="P49" i="2"/>
  <c r="O49" i="2"/>
  <c r="Z48" i="2"/>
  <c r="Y48" i="2"/>
  <c r="X48" i="2"/>
  <c r="W48" i="2"/>
  <c r="V48" i="2"/>
  <c r="U48" i="2"/>
  <c r="T48" i="2"/>
  <c r="S48" i="2"/>
  <c r="R48" i="2"/>
  <c r="Q48" i="2"/>
  <c r="P48" i="2"/>
  <c r="O48" i="2"/>
  <c r="Z47" i="2"/>
  <c r="Y47" i="2"/>
  <c r="X47" i="2"/>
  <c r="W47" i="2"/>
  <c r="V47" i="2"/>
  <c r="U47" i="2"/>
  <c r="T47" i="2"/>
  <c r="S47" i="2"/>
  <c r="R47" i="2"/>
  <c r="Q47" i="2"/>
  <c r="P47" i="2"/>
  <c r="O47" i="2"/>
  <c r="Z46" i="2"/>
  <c r="Y46" i="2"/>
  <c r="X46" i="2"/>
  <c r="W46" i="2"/>
  <c r="V46" i="2"/>
  <c r="U46" i="2"/>
  <c r="T46" i="2"/>
  <c r="S46" i="2"/>
  <c r="R46" i="2"/>
  <c r="Q46" i="2"/>
  <c r="P46" i="2"/>
  <c r="O46" i="2"/>
  <c r="Z45" i="2"/>
  <c r="Y45" i="2"/>
  <c r="X45" i="2"/>
  <c r="W45" i="2"/>
  <c r="V45" i="2"/>
  <c r="U45" i="2"/>
  <c r="T45" i="2"/>
  <c r="S45" i="2"/>
  <c r="R45" i="2"/>
  <c r="Q45" i="2"/>
  <c r="P45" i="2"/>
  <c r="O45" i="2"/>
  <c r="Z44" i="2"/>
  <c r="Y44" i="2"/>
  <c r="X44" i="2"/>
  <c r="W44" i="2"/>
  <c r="V44" i="2"/>
  <c r="U44" i="2"/>
  <c r="T44" i="2"/>
  <c r="S44" i="2"/>
  <c r="R44" i="2"/>
  <c r="Q44" i="2"/>
  <c r="P44" i="2"/>
  <c r="O44" i="2"/>
  <c r="Z43" i="2"/>
  <c r="Y43" i="2"/>
  <c r="X43" i="2"/>
  <c r="W43" i="2"/>
  <c r="V43" i="2"/>
  <c r="U43" i="2"/>
  <c r="T43" i="2"/>
  <c r="S43" i="2"/>
  <c r="R43" i="2"/>
  <c r="Q43" i="2"/>
  <c r="P43" i="2"/>
  <c r="O43" i="2"/>
  <c r="Z42" i="2"/>
  <c r="Y42" i="2"/>
  <c r="X42" i="2"/>
  <c r="W42" i="2"/>
  <c r="V42" i="2"/>
  <c r="U42" i="2"/>
  <c r="T42" i="2"/>
  <c r="S42" i="2"/>
  <c r="R42" i="2"/>
  <c r="Q42" i="2"/>
  <c r="P42" i="2"/>
  <c r="O42" i="2"/>
  <c r="Z41" i="2"/>
  <c r="Y41" i="2"/>
  <c r="X41" i="2"/>
  <c r="W41" i="2"/>
  <c r="V41" i="2"/>
  <c r="U41" i="2"/>
  <c r="T41" i="2"/>
  <c r="S41" i="2"/>
  <c r="R41" i="2"/>
  <c r="Q41" i="2"/>
  <c r="P41" i="2"/>
  <c r="O41" i="2"/>
  <c r="Z40" i="2"/>
  <c r="Y40" i="2"/>
  <c r="X40" i="2"/>
  <c r="W40" i="2"/>
  <c r="V40" i="2"/>
  <c r="U40" i="2"/>
  <c r="T40" i="2"/>
  <c r="S40" i="2"/>
  <c r="R40" i="2"/>
  <c r="Q40" i="2"/>
  <c r="P40" i="2"/>
  <c r="O40" i="2"/>
  <c r="Z39" i="2"/>
  <c r="Y39" i="2"/>
  <c r="X39" i="2"/>
  <c r="W39" i="2"/>
  <c r="V39" i="2"/>
  <c r="U39" i="2"/>
  <c r="T39" i="2"/>
  <c r="S39" i="2"/>
  <c r="R39" i="2"/>
  <c r="Q39" i="2"/>
  <c r="P39" i="2"/>
  <c r="O39" i="2"/>
  <c r="Z38" i="2"/>
  <c r="Y38" i="2"/>
  <c r="X38" i="2"/>
  <c r="W38" i="2"/>
  <c r="V38" i="2"/>
  <c r="U38" i="2"/>
  <c r="T38" i="2"/>
  <c r="S38" i="2"/>
  <c r="R38" i="2"/>
  <c r="Q38" i="2"/>
  <c r="P38" i="2"/>
  <c r="O38" i="2"/>
  <c r="Z37" i="2"/>
  <c r="Y37" i="2"/>
  <c r="X37" i="2"/>
  <c r="W37" i="2"/>
  <c r="V37" i="2"/>
  <c r="U37" i="2"/>
  <c r="T37" i="2"/>
  <c r="S37" i="2"/>
  <c r="R37" i="2"/>
  <c r="Q37" i="2"/>
  <c r="P37" i="2"/>
  <c r="O37" i="2"/>
  <c r="Z36" i="2"/>
  <c r="Y36" i="2"/>
  <c r="X36" i="2"/>
  <c r="W36" i="2"/>
  <c r="V36" i="2"/>
  <c r="U36" i="2"/>
  <c r="T36" i="2"/>
  <c r="S36" i="2"/>
  <c r="R36" i="2"/>
  <c r="Q36" i="2"/>
  <c r="P36" i="2"/>
  <c r="O36" i="2"/>
  <c r="Z35" i="2"/>
  <c r="Y35" i="2"/>
  <c r="X35" i="2"/>
  <c r="W35" i="2"/>
  <c r="V35" i="2"/>
  <c r="U35" i="2"/>
  <c r="T35" i="2"/>
  <c r="S35" i="2"/>
  <c r="R35" i="2"/>
  <c r="Q35" i="2"/>
  <c r="P35" i="2"/>
  <c r="O35" i="2"/>
  <c r="Z34" i="2"/>
  <c r="Y34" i="2"/>
  <c r="X34" i="2"/>
  <c r="W34" i="2"/>
  <c r="V34" i="2"/>
  <c r="U34" i="2"/>
  <c r="T34" i="2"/>
  <c r="S34" i="2"/>
  <c r="R34" i="2"/>
  <c r="Q34" i="2"/>
  <c r="P34" i="2"/>
  <c r="O34" i="2"/>
  <c r="Z33" i="2"/>
  <c r="Y33" i="2"/>
  <c r="X33" i="2"/>
  <c r="W33" i="2"/>
  <c r="V33" i="2"/>
  <c r="U33" i="2"/>
  <c r="T33" i="2"/>
  <c r="S33" i="2"/>
  <c r="R33" i="2"/>
  <c r="Q33" i="2"/>
  <c r="P33" i="2"/>
  <c r="O33" i="2"/>
  <c r="Z32" i="2"/>
  <c r="Y32" i="2"/>
  <c r="X32" i="2"/>
  <c r="W32" i="2"/>
  <c r="V32" i="2"/>
  <c r="U32" i="2"/>
  <c r="T32" i="2"/>
  <c r="S32" i="2"/>
  <c r="R32" i="2"/>
  <c r="Q32" i="2"/>
  <c r="P32" i="2"/>
  <c r="O32" i="2"/>
  <c r="Z31" i="2"/>
  <c r="Y31" i="2"/>
  <c r="X31" i="2"/>
  <c r="W31" i="2"/>
  <c r="V31" i="2"/>
  <c r="U31" i="2"/>
  <c r="T31" i="2"/>
  <c r="S31" i="2"/>
  <c r="R31" i="2"/>
  <c r="Q31" i="2"/>
  <c r="P31" i="2"/>
  <c r="O31" i="2"/>
  <c r="Z30" i="2"/>
  <c r="Y30" i="2"/>
  <c r="X30" i="2"/>
  <c r="W30" i="2"/>
  <c r="V30" i="2"/>
  <c r="U30" i="2"/>
  <c r="T30" i="2"/>
  <c r="S30" i="2"/>
  <c r="R30" i="2"/>
  <c r="Q30" i="2"/>
  <c r="P30" i="2"/>
  <c r="O30" i="2"/>
  <c r="Z29" i="2"/>
  <c r="Y29" i="2"/>
  <c r="X29" i="2"/>
  <c r="W29" i="2"/>
  <c r="V29" i="2"/>
  <c r="U29" i="2"/>
  <c r="T29" i="2"/>
  <c r="S29" i="2"/>
  <c r="R29" i="2"/>
  <c r="Q29" i="2"/>
  <c r="P29" i="2"/>
  <c r="O29" i="2"/>
  <c r="Z28" i="2"/>
  <c r="Y28" i="2"/>
  <c r="X28" i="2"/>
  <c r="W28" i="2"/>
  <c r="V28" i="2"/>
  <c r="U28" i="2"/>
  <c r="T28" i="2"/>
  <c r="S28" i="2"/>
  <c r="R28" i="2"/>
  <c r="Q28" i="2"/>
  <c r="P28" i="2"/>
  <c r="O28" i="2"/>
  <c r="Z27" i="2"/>
  <c r="Y27" i="2"/>
  <c r="X27" i="2"/>
  <c r="W27" i="2"/>
  <c r="V27" i="2"/>
  <c r="U27" i="2"/>
  <c r="T27" i="2"/>
  <c r="S27" i="2"/>
  <c r="R27" i="2"/>
  <c r="Q27" i="2"/>
  <c r="P27" i="2"/>
  <c r="O27" i="2"/>
  <c r="Z26" i="2"/>
  <c r="Y26" i="2"/>
  <c r="X26" i="2"/>
  <c r="W26" i="2"/>
  <c r="V26" i="2"/>
  <c r="U26" i="2"/>
  <c r="T26" i="2"/>
  <c r="S26" i="2"/>
  <c r="R26" i="2"/>
  <c r="Q26" i="2"/>
  <c r="P26" i="2"/>
  <c r="O26" i="2"/>
  <c r="Z25" i="2"/>
  <c r="Y25" i="2"/>
  <c r="X25" i="2"/>
  <c r="W25" i="2"/>
  <c r="V25" i="2"/>
  <c r="U25" i="2"/>
  <c r="T25" i="2"/>
  <c r="S25" i="2"/>
  <c r="R25" i="2"/>
  <c r="Q25" i="2"/>
  <c r="P25" i="2"/>
  <c r="O25" i="2"/>
  <c r="Z24" i="2"/>
  <c r="Y24" i="2"/>
  <c r="X24" i="2"/>
  <c r="W24" i="2"/>
  <c r="V24" i="2"/>
  <c r="U24" i="2"/>
  <c r="T24" i="2"/>
  <c r="S24" i="2"/>
  <c r="R24" i="2"/>
  <c r="Q24" i="2"/>
  <c r="P24" i="2"/>
  <c r="O24" i="2"/>
  <c r="Z23" i="2"/>
  <c r="Y23" i="2"/>
  <c r="X23" i="2"/>
  <c r="W23" i="2"/>
  <c r="V23" i="2"/>
  <c r="U23" i="2"/>
  <c r="T23" i="2"/>
  <c r="S23" i="2"/>
  <c r="R23" i="2"/>
  <c r="Q23" i="2"/>
  <c r="P23" i="2"/>
  <c r="O23" i="2"/>
  <c r="Z22" i="2"/>
  <c r="Y22" i="2"/>
  <c r="X22" i="2"/>
  <c r="W22" i="2"/>
  <c r="V22" i="2"/>
  <c r="U22" i="2"/>
  <c r="T22" i="2"/>
  <c r="S22" i="2"/>
  <c r="R22" i="2"/>
  <c r="Q22" i="2"/>
  <c r="P22" i="2"/>
  <c r="O22" i="2"/>
  <c r="Z21" i="2"/>
  <c r="Y21" i="2"/>
  <c r="X21" i="2"/>
  <c r="W21" i="2"/>
  <c r="V21" i="2"/>
  <c r="U21" i="2"/>
  <c r="T21" i="2"/>
  <c r="S21" i="2"/>
  <c r="R21" i="2"/>
  <c r="Q21" i="2"/>
  <c r="P21" i="2"/>
  <c r="O21" i="2"/>
  <c r="Z20" i="2"/>
  <c r="Y20" i="2"/>
  <c r="X20" i="2"/>
  <c r="W20" i="2"/>
  <c r="V20" i="2"/>
  <c r="U20" i="2"/>
  <c r="T20" i="2"/>
  <c r="S20" i="2"/>
  <c r="R20" i="2"/>
  <c r="Q20" i="2"/>
  <c r="P20" i="2"/>
  <c r="O20" i="2"/>
  <c r="Z19" i="2"/>
  <c r="Y19" i="2"/>
  <c r="X19" i="2"/>
  <c r="W19" i="2"/>
  <c r="V19" i="2"/>
  <c r="U19" i="2"/>
  <c r="T19" i="2"/>
  <c r="S19" i="2"/>
  <c r="R19" i="2"/>
  <c r="Q19" i="2"/>
  <c r="P19" i="2"/>
  <c r="O19" i="2"/>
  <c r="Z18" i="2"/>
  <c r="Y18" i="2"/>
  <c r="X18" i="2"/>
  <c r="W18" i="2"/>
  <c r="V18" i="2"/>
  <c r="U18" i="2"/>
  <c r="T18" i="2"/>
  <c r="S18" i="2"/>
  <c r="R18" i="2"/>
  <c r="Q18" i="2"/>
  <c r="P18" i="2"/>
  <c r="O18" i="2"/>
  <c r="Z17" i="2"/>
  <c r="Y17" i="2"/>
  <c r="X17" i="2"/>
  <c r="W17" i="2"/>
  <c r="V17" i="2"/>
  <c r="U17" i="2"/>
  <c r="T17" i="2"/>
  <c r="S17" i="2"/>
  <c r="R17" i="2"/>
  <c r="Q17" i="2"/>
  <c r="P17" i="2"/>
  <c r="O17" i="2"/>
  <c r="Z16" i="2"/>
  <c r="Y16" i="2"/>
  <c r="X16" i="2"/>
  <c r="W16" i="2"/>
  <c r="V16" i="2"/>
  <c r="U16" i="2"/>
  <c r="T16" i="2"/>
  <c r="S16" i="2"/>
  <c r="R16" i="2"/>
  <c r="Q16" i="2"/>
  <c r="P16" i="2"/>
  <c r="O16" i="2"/>
  <c r="Z15" i="2"/>
  <c r="Y15" i="2"/>
  <c r="X15" i="2"/>
  <c r="W15" i="2"/>
  <c r="V15" i="2"/>
  <c r="U15" i="2"/>
  <c r="T15" i="2"/>
  <c r="S15" i="2"/>
  <c r="R15" i="2"/>
  <c r="Q15" i="2"/>
  <c r="P15" i="2"/>
  <c r="O15" i="2"/>
  <c r="Z14" i="2"/>
  <c r="Y14" i="2"/>
  <c r="X14" i="2"/>
  <c r="W14" i="2"/>
  <c r="V14" i="2"/>
  <c r="U14" i="2"/>
  <c r="T14" i="2"/>
  <c r="S14" i="2"/>
  <c r="R14" i="2"/>
  <c r="Q14" i="2"/>
  <c r="P14" i="2"/>
  <c r="O14" i="2"/>
  <c r="Z13" i="2"/>
  <c r="Y13" i="2"/>
  <c r="X13" i="2"/>
  <c r="W13" i="2"/>
  <c r="V13" i="2"/>
  <c r="U13" i="2"/>
  <c r="T13" i="2"/>
  <c r="S13" i="2"/>
  <c r="R13" i="2"/>
  <c r="Q13" i="2"/>
  <c r="P13" i="2"/>
  <c r="O13" i="2"/>
  <c r="Z12" i="2"/>
  <c r="Y12" i="2"/>
  <c r="X12" i="2"/>
  <c r="W12" i="2"/>
  <c r="V12" i="2"/>
  <c r="U12" i="2"/>
  <c r="T12" i="2"/>
  <c r="S12" i="2"/>
  <c r="R12" i="2"/>
  <c r="Q12" i="2"/>
  <c r="P12" i="2"/>
  <c r="O12" i="2"/>
  <c r="Z11" i="2"/>
  <c r="Y11" i="2"/>
  <c r="X11" i="2"/>
  <c r="W11" i="2"/>
  <c r="V11" i="2"/>
  <c r="U11" i="2"/>
  <c r="T11" i="2"/>
  <c r="S11" i="2"/>
  <c r="R11" i="2"/>
  <c r="Q11" i="2"/>
  <c r="P11" i="2"/>
  <c r="O11" i="2"/>
  <c r="Z10" i="2"/>
  <c r="Y10" i="2"/>
  <c r="X10" i="2"/>
  <c r="W10" i="2"/>
  <c r="V10" i="2"/>
  <c r="U10" i="2"/>
  <c r="T10" i="2"/>
  <c r="S10" i="2"/>
  <c r="R10" i="2"/>
  <c r="Q10" i="2"/>
  <c r="P10" i="2"/>
  <c r="O10" i="2"/>
  <c r="Z9" i="2"/>
  <c r="Y9" i="2"/>
  <c r="X9" i="2"/>
  <c r="W9" i="2"/>
  <c r="V9" i="2"/>
  <c r="U9" i="2"/>
  <c r="T9" i="2"/>
  <c r="S9" i="2"/>
  <c r="R9" i="2"/>
  <c r="Q9" i="2"/>
  <c r="P9" i="2"/>
  <c r="O9" i="2"/>
  <c r="BM57" i="2"/>
  <c r="BL57" i="2"/>
  <c r="BK57" i="2"/>
  <c r="BJ57" i="2"/>
  <c r="BI57" i="2"/>
  <c r="BM56" i="2"/>
  <c r="BL56" i="2"/>
  <c r="BK56" i="2"/>
  <c r="BJ56" i="2"/>
  <c r="BI56" i="2"/>
  <c r="BM55" i="2"/>
  <c r="BL55" i="2"/>
  <c r="BK55" i="2"/>
  <c r="BJ55" i="2"/>
  <c r="BI55" i="2"/>
  <c r="BM54" i="2"/>
  <c r="BL54" i="2"/>
  <c r="BK54" i="2"/>
  <c r="BJ54" i="2"/>
  <c r="BI54" i="2"/>
  <c r="BM53" i="2"/>
  <c r="BL53" i="2"/>
  <c r="BK53" i="2"/>
  <c r="BJ53" i="2"/>
  <c r="BI53" i="2"/>
  <c r="BM52" i="2"/>
  <c r="BL52" i="2"/>
  <c r="BK52" i="2"/>
  <c r="BJ52" i="2"/>
  <c r="BI52" i="2"/>
  <c r="BM51" i="2"/>
  <c r="BL51" i="2"/>
  <c r="BK51" i="2"/>
  <c r="BJ51" i="2"/>
  <c r="BI51" i="2"/>
  <c r="BM50" i="2"/>
  <c r="BL50" i="2"/>
  <c r="BK50" i="2"/>
  <c r="BJ50" i="2"/>
  <c r="BI50" i="2"/>
  <c r="BM49" i="2"/>
  <c r="BL49" i="2"/>
  <c r="BK49" i="2"/>
  <c r="BJ49" i="2"/>
  <c r="BI49" i="2"/>
  <c r="BM48" i="2"/>
  <c r="BL48" i="2"/>
  <c r="BK48" i="2"/>
  <c r="BJ48" i="2"/>
  <c r="BI48" i="2"/>
  <c r="BM47" i="2"/>
  <c r="BL47" i="2"/>
  <c r="BK47" i="2"/>
  <c r="BJ47" i="2"/>
  <c r="BI47" i="2"/>
  <c r="BM46" i="2"/>
  <c r="BL46" i="2"/>
  <c r="BK46" i="2"/>
  <c r="BJ46" i="2"/>
  <c r="BI46" i="2"/>
  <c r="BM45" i="2"/>
  <c r="BL45" i="2"/>
  <c r="BK45" i="2"/>
  <c r="BJ45" i="2"/>
  <c r="BI45" i="2"/>
  <c r="BM44" i="2"/>
  <c r="BL44" i="2"/>
  <c r="BK44" i="2"/>
  <c r="BJ44" i="2"/>
  <c r="BI44" i="2"/>
  <c r="BM43" i="2"/>
  <c r="BL43" i="2"/>
  <c r="BK43" i="2"/>
  <c r="BJ43" i="2"/>
  <c r="BI43" i="2"/>
  <c r="BM42" i="2"/>
  <c r="BL42" i="2"/>
  <c r="BK42" i="2"/>
  <c r="BJ42" i="2"/>
  <c r="BI42" i="2"/>
  <c r="BM41" i="2"/>
  <c r="BL41" i="2"/>
  <c r="BK41" i="2"/>
  <c r="BJ41" i="2"/>
  <c r="BI41" i="2"/>
  <c r="BM40" i="2"/>
  <c r="BL40" i="2"/>
  <c r="BK40" i="2"/>
  <c r="BJ40" i="2"/>
  <c r="BI40" i="2"/>
  <c r="BM39" i="2"/>
  <c r="BL39" i="2"/>
  <c r="BK39" i="2"/>
  <c r="BJ39" i="2"/>
  <c r="BI39" i="2"/>
  <c r="BM38" i="2"/>
  <c r="BL38" i="2"/>
  <c r="BK38" i="2"/>
  <c r="BJ38" i="2"/>
  <c r="BI38" i="2"/>
  <c r="BM37" i="2"/>
  <c r="BL37" i="2"/>
  <c r="BK37" i="2"/>
  <c r="BJ37" i="2"/>
  <c r="BI37" i="2"/>
  <c r="BM36" i="2"/>
  <c r="BL36" i="2"/>
  <c r="BK36" i="2"/>
  <c r="BJ36" i="2"/>
  <c r="BI36" i="2"/>
  <c r="BM35" i="2"/>
  <c r="BL35" i="2"/>
  <c r="BK35" i="2"/>
  <c r="BJ35" i="2"/>
  <c r="BI35" i="2"/>
  <c r="BM34" i="2"/>
  <c r="BL34" i="2"/>
  <c r="BK34" i="2"/>
  <c r="BJ34" i="2"/>
  <c r="BI34" i="2"/>
  <c r="BM33" i="2"/>
  <c r="BL33" i="2"/>
  <c r="BK33" i="2"/>
  <c r="BJ33" i="2"/>
  <c r="BI33" i="2"/>
  <c r="BM32" i="2"/>
  <c r="BL32" i="2"/>
  <c r="BK32" i="2"/>
  <c r="BJ32" i="2"/>
  <c r="BI32" i="2"/>
  <c r="BM31" i="2"/>
  <c r="BL31" i="2"/>
  <c r="BK31" i="2"/>
  <c r="BJ31" i="2"/>
  <c r="BI31" i="2"/>
  <c r="BM30" i="2"/>
  <c r="BL30" i="2"/>
  <c r="BK30" i="2"/>
  <c r="BJ30" i="2"/>
  <c r="BI30" i="2"/>
  <c r="BM29" i="2"/>
  <c r="BL29" i="2"/>
  <c r="BK29" i="2"/>
  <c r="BJ29" i="2"/>
  <c r="BI29" i="2"/>
  <c r="BM28" i="2"/>
  <c r="BL28" i="2"/>
  <c r="BK28" i="2"/>
  <c r="BJ28" i="2"/>
  <c r="BI28" i="2"/>
  <c r="BM27" i="2"/>
  <c r="BL27" i="2"/>
  <c r="BK27" i="2"/>
  <c r="BJ27" i="2"/>
  <c r="BI27" i="2"/>
  <c r="BM26" i="2"/>
  <c r="BL26" i="2"/>
  <c r="BK26" i="2"/>
  <c r="BJ26" i="2"/>
  <c r="BI26" i="2"/>
  <c r="BM25" i="2"/>
  <c r="BL25" i="2"/>
  <c r="BK25" i="2"/>
  <c r="BJ25" i="2"/>
  <c r="BI25" i="2"/>
  <c r="BM24" i="2"/>
  <c r="BL24" i="2"/>
  <c r="BK24" i="2"/>
  <c r="BJ24" i="2"/>
  <c r="BI24" i="2"/>
  <c r="BM23" i="2"/>
  <c r="BL23" i="2"/>
  <c r="BK23" i="2"/>
  <c r="BJ23" i="2"/>
  <c r="BI23" i="2"/>
  <c r="BM22" i="2"/>
  <c r="BL22" i="2"/>
  <c r="BK22" i="2"/>
  <c r="BJ22" i="2"/>
  <c r="BI22" i="2"/>
  <c r="BM21" i="2"/>
  <c r="BL21" i="2"/>
  <c r="BK21" i="2"/>
  <c r="BJ21" i="2"/>
  <c r="BI21" i="2"/>
  <c r="BM20" i="2"/>
  <c r="BL20" i="2"/>
  <c r="BK20" i="2"/>
  <c r="BJ20" i="2"/>
  <c r="BI20" i="2"/>
  <c r="BM19" i="2"/>
  <c r="BL19" i="2"/>
  <c r="BK19" i="2"/>
  <c r="BJ19" i="2"/>
  <c r="BI19" i="2"/>
  <c r="BM18" i="2"/>
  <c r="BL18" i="2"/>
  <c r="BK18" i="2"/>
  <c r="BJ18" i="2"/>
  <c r="BI18" i="2"/>
  <c r="BM17" i="2"/>
  <c r="BL17" i="2"/>
  <c r="BK17" i="2"/>
  <c r="BJ17" i="2"/>
  <c r="BI17" i="2"/>
  <c r="BM16" i="2"/>
  <c r="BL16" i="2"/>
  <c r="BK16" i="2"/>
  <c r="BJ16" i="2"/>
  <c r="BI16" i="2"/>
  <c r="BM15" i="2"/>
  <c r="BL15" i="2"/>
  <c r="BK15" i="2"/>
  <c r="BJ15" i="2"/>
  <c r="BI15" i="2"/>
  <c r="BM14" i="2"/>
  <c r="BL14" i="2"/>
  <c r="BK14" i="2"/>
  <c r="BJ14" i="2"/>
  <c r="BI14" i="2"/>
  <c r="BM13" i="2"/>
  <c r="BL13" i="2"/>
  <c r="BK13" i="2"/>
  <c r="BJ13" i="2"/>
  <c r="BI13" i="2"/>
  <c r="BM12" i="2"/>
  <c r="BL12" i="2"/>
  <c r="BK12" i="2"/>
  <c r="BJ12" i="2"/>
  <c r="BI12" i="2"/>
  <c r="BM11" i="2"/>
  <c r="BL11" i="2"/>
  <c r="BK11" i="2"/>
  <c r="BJ11" i="2"/>
  <c r="BI11" i="2"/>
  <c r="BM10" i="2"/>
  <c r="BL10" i="2"/>
  <c r="BK10" i="2"/>
  <c r="BJ10" i="2"/>
  <c r="BI10" i="2"/>
  <c r="BM9" i="2"/>
  <c r="BL9" i="2"/>
  <c r="BK9" i="2"/>
  <c r="BJ9" i="2"/>
  <c r="BI9" i="2"/>
  <c r="BC57" i="2"/>
  <c r="BB57" i="2"/>
  <c r="BA57" i="2"/>
  <c r="AZ57" i="2"/>
  <c r="AY57" i="2"/>
  <c r="BC56" i="2"/>
  <c r="BB56" i="2"/>
  <c r="BA56" i="2"/>
  <c r="AZ56" i="2"/>
  <c r="AY56" i="2"/>
  <c r="BC55" i="2"/>
  <c r="BB55" i="2"/>
  <c r="BA55" i="2"/>
  <c r="AZ55" i="2"/>
  <c r="AY55" i="2"/>
  <c r="BC54" i="2"/>
  <c r="BB54" i="2"/>
  <c r="BA54" i="2"/>
  <c r="AZ54" i="2"/>
  <c r="AY54" i="2"/>
  <c r="BC53" i="2"/>
  <c r="BB53" i="2"/>
  <c r="BA53" i="2"/>
  <c r="AZ53" i="2"/>
  <c r="AY53" i="2"/>
  <c r="BC52" i="2"/>
  <c r="BB52" i="2"/>
  <c r="BA52" i="2"/>
  <c r="AZ52" i="2"/>
  <c r="AY52" i="2"/>
  <c r="BC51" i="2"/>
  <c r="BB51" i="2"/>
  <c r="BA51" i="2"/>
  <c r="AZ51" i="2"/>
  <c r="AY51" i="2"/>
  <c r="BC50" i="2"/>
  <c r="BB50" i="2"/>
  <c r="BA50" i="2"/>
  <c r="AZ50" i="2"/>
  <c r="AY50" i="2"/>
  <c r="BC49" i="2"/>
  <c r="BB49" i="2"/>
  <c r="BA49" i="2"/>
  <c r="AZ49" i="2"/>
  <c r="AY49" i="2"/>
  <c r="BC48" i="2"/>
  <c r="BB48" i="2"/>
  <c r="BA48" i="2"/>
  <c r="AZ48" i="2"/>
  <c r="AY48" i="2"/>
  <c r="BC47" i="2"/>
  <c r="BB47" i="2"/>
  <c r="BA47" i="2"/>
  <c r="AZ47" i="2"/>
  <c r="AY47" i="2"/>
  <c r="BC46" i="2"/>
  <c r="BB46" i="2"/>
  <c r="BA46" i="2"/>
  <c r="AZ46" i="2"/>
  <c r="AY46" i="2"/>
  <c r="BC45" i="2"/>
  <c r="BB45" i="2"/>
  <c r="BA45" i="2"/>
  <c r="AZ45" i="2"/>
  <c r="AY45" i="2"/>
  <c r="BC44" i="2"/>
  <c r="BB44" i="2"/>
  <c r="BA44" i="2"/>
  <c r="AZ44" i="2"/>
  <c r="AY44" i="2"/>
  <c r="BC43" i="2"/>
  <c r="BB43" i="2"/>
  <c r="BA43" i="2"/>
  <c r="AZ43" i="2"/>
  <c r="AY43" i="2"/>
  <c r="BC42" i="2"/>
  <c r="BB42" i="2"/>
  <c r="BA42" i="2"/>
  <c r="AZ42" i="2"/>
  <c r="AY42" i="2"/>
  <c r="BC41" i="2"/>
  <c r="BB41" i="2"/>
  <c r="BA41" i="2"/>
  <c r="AZ41" i="2"/>
  <c r="AY41" i="2"/>
  <c r="BC40" i="2"/>
  <c r="BB40" i="2"/>
  <c r="BA40" i="2"/>
  <c r="AZ40" i="2"/>
  <c r="AY40" i="2"/>
  <c r="BC39" i="2"/>
  <c r="BB39" i="2"/>
  <c r="BA39" i="2"/>
  <c r="AZ39" i="2"/>
  <c r="AY39" i="2"/>
  <c r="BC38" i="2"/>
  <c r="BB38" i="2"/>
  <c r="BA38" i="2"/>
  <c r="AZ38" i="2"/>
  <c r="AY38" i="2"/>
  <c r="BC37" i="2"/>
  <c r="BB37" i="2"/>
  <c r="BA37" i="2"/>
  <c r="AZ37" i="2"/>
  <c r="AY37" i="2"/>
  <c r="BC36" i="2"/>
  <c r="BB36" i="2"/>
  <c r="BA36" i="2"/>
  <c r="AZ36" i="2"/>
  <c r="AY36" i="2"/>
  <c r="BC35" i="2"/>
  <c r="BB35" i="2"/>
  <c r="BA35" i="2"/>
  <c r="AZ35" i="2"/>
  <c r="AY35" i="2"/>
  <c r="BC34" i="2"/>
  <c r="BB34" i="2"/>
  <c r="BA34" i="2"/>
  <c r="AZ34" i="2"/>
  <c r="AY34" i="2"/>
  <c r="BC33" i="2"/>
  <c r="BB33" i="2"/>
  <c r="BA33" i="2"/>
  <c r="AZ33" i="2"/>
  <c r="AY33" i="2"/>
  <c r="BC32" i="2"/>
  <c r="BB32" i="2"/>
  <c r="BA32" i="2"/>
  <c r="AZ32" i="2"/>
  <c r="AY32" i="2"/>
  <c r="BC31" i="2"/>
  <c r="BB31" i="2"/>
  <c r="BA31" i="2"/>
  <c r="AZ31" i="2"/>
  <c r="AY31" i="2"/>
  <c r="BC30" i="2"/>
  <c r="BB30" i="2"/>
  <c r="BA30" i="2"/>
  <c r="AZ30" i="2"/>
  <c r="AY30" i="2"/>
  <c r="BC29" i="2"/>
  <c r="BB29" i="2"/>
  <c r="BA29" i="2"/>
  <c r="AZ29" i="2"/>
  <c r="AY29" i="2"/>
  <c r="BC28" i="2"/>
  <c r="BB28" i="2"/>
  <c r="BA28" i="2"/>
  <c r="AZ28" i="2"/>
  <c r="AY28" i="2"/>
  <c r="BC27" i="2"/>
  <c r="BB27" i="2"/>
  <c r="BA27" i="2"/>
  <c r="AZ27" i="2"/>
  <c r="AY27" i="2"/>
  <c r="BC26" i="2"/>
  <c r="BB26" i="2"/>
  <c r="BA26" i="2"/>
  <c r="AZ26" i="2"/>
  <c r="AY26" i="2"/>
  <c r="BC25" i="2"/>
  <c r="BB25" i="2"/>
  <c r="BA25" i="2"/>
  <c r="AZ25" i="2"/>
  <c r="AY25" i="2"/>
  <c r="BC24" i="2"/>
  <c r="BB24" i="2"/>
  <c r="BA24" i="2"/>
  <c r="AZ24" i="2"/>
  <c r="AY24" i="2"/>
  <c r="BC23" i="2"/>
  <c r="BB23" i="2"/>
  <c r="BA23" i="2"/>
  <c r="AZ23" i="2"/>
  <c r="AY23" i="2"/>
  <c r="BC22" i="2"/>
  <c r="BB22" i="2"/>
  <c r="BA22" i="2"/>
  <c r="AZ22" i="2"/>
  <c r="AY22" i="2"/>
  <c r="BC21" i="2"/>
  <c r="BB21" i="2"/>
  <c r="BA21" i="2"/>
  <c r="AZ21" i="2"/>
  <c r="AY21" i="2"/>
  <c r="BC20" i="2"/>
  <c r="BB20" i="2"/>
  <c r="BA20" i="2"/>
  <c r="AZ20" i="2"/>
  <c r="AY20" i="2"/>
  <c r="BC19" i="2"/>
  <c r="BB19" i="2"/>
  <c r="BA19" i="2"/>
  <c r="AZ19" i="2"/>
  <c r="AY19" i="2"/>
  <c r="BC18" i="2"/>
  <c r="BB18" i="2"/>
  <c r="BA18" i="2"/>
  <c r="AZ18" i="2"/>
  <c r="AY18" i="2"/>
  <c r="BC17" i="2"/>
  <c r="BB17" i="2"/>
  <c r="BA17" i="2"/>
  <c r="AZ17" i="2"/>
  <c r="AY17" i="2"/>
  <c r="BC16" i="2"/>
  <c r="BB16" i="2"/>
  <c r="BA16" i="2"/>
  <c r="AZ16" i="2"/>
  <c r="AY16" i="2"/>
  <c r="BC15" i="2"/>
  <c r="BB15" i="2"/>
  <c r="BA15" i="2"/>
  <c r="AZ15" i="2"/>
  <c r="AY15" i="2"/>
  <c r="BC14" i="2"/>
  <c r="BB14" i="2"/>
  <c r="BA14" i="2"/>
  <c r="AZ14" i="2"/>
  <c r="AY14" i="2"/>
  <c r="BC13" i="2"/>
  <c r="BB13" i="2"/>
  <c r="BA13" i="2"/>
  <c r="AZ13" i="2"/>
  <c r="AY13" i="2"/>
  <c r="BC12" i="2"/>
  <c r="BB12" i="2"/>
  <c r="BA12" i="2"/>
  <c r="AZ12" i="2"/>
  <c r="AY12" i="2"/>
  <c r="BC11" i="2"/>
  <c r="BB11" i="2"/>
  <c r="BA11" i="2"/>
  <c r="AZ11" i="2"/>
  <c r="AY11" i="2"/>
  <c r="BC10" i="2"/>
  <c r="BB10" i="2"/>
  <c r="BA10" i="2"/>
  <c r="AZ10" i="2"/>
  <c r="AY10" i="2"/>
  <c r="BC9" i="2"/>
  <c r="BB9" i="2"/>
  <c r="BA9" i="2"/>
  <c r="AZ9" i="2"/>
  <c r="AY9" i="2"/>
  <c r="AJ3" i="1" l="1"/>
  <c r="AI3" i="1"/>
  <c r="AH3" i="1"/>
  <c r="AB4" i="1"/>
  <c r="AC3" i="1"/>
  <c r="AD3" i="1"/>
  <c r="AE3" i="1"/>
  <c r="AG4" i="1" l="1"/>
  <c r="AE4" i="1"/>
  <c r="AD4" i="1"/>
  <c r="AC4" i="1"/>
  <c r="AJ4" i="1" l="1"/>
  <c r="AI4" i="1"/>
  <c r="AB5" i="1"/>
  <c r="AH4" i="1"/>
  <c r="AG5" i="1" l="1"/>
  <c r="AE5" i="1"/>
  <c r="AD5" i="1"/>
  <c r="AC5" i="1"/>
  <c r="AJ5" i="1" l="1"/>
  <c r="AI5" i="1"/>
  <c r="AH5" i="1"/>
  <c r="AB6" i="1"/>
  <c r="AG6" i="1" l="1"/>
  <c r="AE6" i="1"/>
  <c r="AD6" i="1"/>
  <c r="AC6" i="1"/>
  <c r="AI6" i="1" l="1"/>
  <c r="AH6" i="1"/>
  <c r="AJ6" i="1"/>
  <c r="BX8" i="2" l="1"/>
  <c r="F8" i="2"/>
  <c r="AB8" i="2"/>
  <c r="AA8" i="2"/>
  <c r="M8" i="2"/>
  <c r="L8" i="2"/>
  <c r="K8" i="2"/>
  <c r="J8" i="2"/>
  <c r="I8" i="2"/>
  <c r="H8" i="2"/>
  <c r="G8" i="2"/>
  <c r="E8" i="2"/>
  <c r="D8" i="2"/>
  <c r="C8" i="2"/>
  <c r="S8" i="2" l="1"/>
  <c r="P8" i="2"/>
  <c r="V8" i="2"/>
  <c r="Y8" i="2"/>
  <c r="U8" i="2"/>
  <c r="R8" i="2"/>
  <c r="O8" i="2"/>
  <c r="X8" i="2"/>
  <c r="N8" i="2"/>
  <c r="B18" i="11" s="1"/>
  <c r="AE9" i="2"/>
  <c r="AF9" i="2"/>
  <c r="AG9" i="2"/>
  <c r="AH9" i="2"/>
  <c r="AI9" i="2"/>
  <c r="AJ9" i="2"/>
  <c r="AE10" i="2"/>
  <c r="AF10" i="2"/>
  <c r="AG10" i="2"/>
  <c r="AH10" i="2"/>
  <c r="AI10" i="2"/>
  <c r="AJ10" i="2"/>
  <c r="AE11" i="2"/>
  <c r="AF11" i="2"/>
  <c r="AG11" i="2"/>
  <c r="AH11" i="2"/>
  <c r="AI11" i="2"/>
  <c r="AJ11" i="2"/>
  <c r="AE12" i="2"/>
  <c r="AF12" i="2"/>
  <c r="AG12" i="2"/>
  <c r="AH12" i="2"/>
  <c r="AI12" i="2"/>
  <c r="AJ12" i="2"/>
  <c r="AE13" i="2"/>
  <c r="AF13" i="2"/>
  <c r="AG13" i="2"/>
  <c r="AH13" i="2"/>
  <c r="AI13" i="2"/>
  <c r="AJ13" i="2"/>
  <c r="AE14" i="2"/>
  <c r="AF14" i="2"/>
  <c r="AG14" i="2"/>
  <c r="AH14" i="2"/>
  <c r="AI14" i="2"/>
  <c r="AJ14" i="2"/>
  <c r="AE15" i="2"/>
  <c r="AF15" i="2"/>
  <c r="AG15" i="2"/>
  <c r="AH15" i="2"/>
  <c r="AI15" i="2"/>
  <c r="AJ15" i="2"/>
  <c r="AE16" i="2"/>
  <c r="AF16" i="2"/>
  <c r="AG16" i="2"/>
  <c r="AH16" i="2"/>
  <c r="AI16" i="2"/>
  <c r="AJ16" i="2"/>
  <c r="AE17" i="2"/>
  <c r="AF17" i="2"/>
  <c r="AG17" i="2"/>
  <c r="AH17" i="2"/>
  <c r="AI17" i="2"/>
  <c r="AJ17" i="2"/>
  <c r="AE18" i="2"/>
  <c r="AF18" i="2"/>
  <c r="AG18" i="2"/>
  <c r="AH18" i="2"/>
  <c r="AI18" i="2"/>
  <c r="AJ18" i="2"/>
  <c r="AE19" i="2"/>
  <c r="AF19" i="2"/>
  <c r="AG19" i="2"/>
  <c r="AH19" i="2"/>
  <c r="AI19" i="2"/>
  <c r="AJ19" i="2"/>
  <c r="AE20" i="2"/>
  <c r="AF20" i="2"/>
  <c r="AG20" i="2"/>
  <c r="AH20" i="2"/>
  <c r="AI20" i="2"/>
  <c r="AJ20" i="2"/>
  <c r="AE21" i="2"/>
  <c r="AF21" i="2"/>
  <c r="AG21" i="2"/>
  <c r="AH21" i="2"/>
  <c r="AI21" i="2"/>
  <c r="AJ21" i="2"/>
  <c r="AE22" i="2"/>
  <c r="AF22" i="2"/>
  <c r="AG22" i="2"/>
  <c r="AH22" i="2"/>
  <c r="AI22" i="2"/>
  <c r="AJ22" i="2"/>
  <c r="AE23" i="2"/>
  <c r="AF23" i="2"/>
  <c r="AG23" i="2"/>
  <c r="AH23" i="2"/>
  <c r="AI23" i="2"/>
  <c r="AJ23" i="2"/>
  <c r="AE24" i="2"/>
  <c r="AF24" i="2"/>
  <c r="AG24" i="2"/>
  <c r="AH24" i="2"/>
  <c r="AI24" i="2"/>
  <c r="AJ24" i="2"/>
  <c r="AE25" i="2"/>
  <c r="AF25" i="2"/>
  <c r="AG25" i="2"/>
  <c r="AH25" i="2"/>
  <c r="AI25" i="2"/>
  <c r="AJ25" i="2"/>
  <c r="AE26" i="2"/>
  <c r="AF26" i="2"/>
  <c r="AG26" i="2"/>
  <c r="AH26" i="2"/>
  <c r="AI26" i="2"/>
  <c r="AJ26" i="2"/>
  <c r="AE27" i="2"/>
  <c r="AF27" i="2"/>
  <c r="AG27" i="2"/>
  <c r="AH27" i="2"/>
  <c r="AI27" i="2"/>
  <c r="AJ27" i="2"/>
  <c r="AE28" i="2"/>
  <c r="AF28" i="2"/>
  <c r="AG28" i="2"/>
  <c r="AH28" i="2"/>
  <c r="AI28" i="2"/>
  <c r="AJ28" i="2"/>
  <c r="AE29" i="2"/>
  <c r="AF29" i="2"/>
  <c r="AG29" i="2"/>
  <c r="AH29" i="2"/>
  <c r="AI29" i="2"/>
  <c r="AJ29" i="2"/>
  <c r="AE30" i="2"/>
  <c r="AF30" i="2"/>
  <c r="AG30" i="2"/>
  <c r="AH30" i="2"/>
  <c r="AI30" i="2"/>
  <c r="AJ30" i="2"/>
  <c r="AE31" i="2"/>
  <c r="AF31" i="2"/>
  <c r="AG31" i="2"/>
  <c r="AH31" i="2"/>
  <c r="AI31" i="2"/>
  <c r="AJ31" i="2"/>
  <c r="AE32" i="2"/>
  <c r="AF32" i="2"/>
  <c r="AG32" i="2"/>
  <c r="AH32" i="2"/>
  <c r="AI32" i="2"/>
  <c r="AJ32" i="2"/>
  <c r="AE33" i="2"/>
  <c r="AF33" i="2"/>
  <c r="AG33" i="2"/>
  <c r="AH33" i="2"/>
  <c r="AI33" i="2"/>
  <c r="AJ33" i="2"/>
  <c r="AE34" i="2"/>
  <c r="AF34" i="2"/>
  <c r="AG34" i="2"/>
  <c r="AH34" i="2"/>
  <c r="AI34" i="2"/>
  <c r="AJ34" i="2"/>
  <c r="AE35" i="2"/>
  <c r="AF35" i="2"/>
  <c r="AG35" i="2"/>
  <c r="AH35" i="2"/>
  <c r="AI35" i="2"/>
  <c r="AJ35" i="2"/>
  <c r="AE36" i="2"/>
  <c r="AF36" i="2"/>
  <c r="AG36" i="2"/>
  <c r="AH36" i="2"/>
  <c r="AI36" i="2"/>
  <c r="AJ36" i="2"/>
  <c r="AE37" i="2"/>
  <c r="AF37" i="2"/>
  <c r="AG37" i="2"/>
  <c r="AH37" i="2"/>
  <c r="AI37" i="2"/>
  <c r="AJ37" i="2"/>
  <c r="AE38" i="2"/>
  <c r="AF38" i="2"/>
  <c r="AG38" i="2"/>
  <c r="AH38" i="2"/>
  <c r="AI38" i="2"/>
  <c r="AJ38" i="2"/>
  <c r="AE39" i="2"/>
  <c r="AF39" i="2"/>
  <c r="AG39" i="2"/>
  <c r="AH39" i="2"/>
  <c r="AI39" i="2"/>
  <c r="AJ39" i="2"/>
  <c r="AE40" i="2"/>
  <c r="AF40" i="2"/>
  <c r="AG40" i="2"/>
  <c r="AH40" i="2"/>
  <c r="AI40" i="2"/>
  <c r="AJ40" i="2"/>
  <c r="AE41" i="2"/>
  <c r="AF41" i="2"/>
  <c r="AG41" i="2"/>
  <c r="AH41" i="2"/>
  <c r="AI41" i="2"/>
  <c r="AJ41" i="2"/>
  <c r="AE42" i="2"/>
  <c r="AF42" i="2"/>
  <c r="AG42" i="2"/>
  <c r="AH42" i="2"/>
  <c r="AI42" i="2"/>
  <c r="AJ42" i="2"/>
  <c r="AE43" i="2"/>
  <c r="AF43" i="2"/>
  <c r="AG43" i="2"/>
  <c r="AH43" i="2"/>
  <c r="AI43" i="2"/>
  <c r="AJ43" i="2"/>
  <c r="AE44" i="2"/>
  <c r="AF44" i="2"/>
  <c r="AG44" i="2"/>
  <c r="AH44" i="2"/>
  <c r="AI44" i="2"/>
  <c r="AJ44" i="2"/>
  <c r="AE45" i="2"/>
  <c r="AF45" i="2"/>
  <c r="AG45" i="2"/>
  <c r="AH45" i="2"/>
  <c r="AI45" i="2"/>
  <c r="AJ45" i="2"/>
  <c r="AE46" i="2"/>
  <c r="AF46" i="2"/>
  <c r="AG46" i="2"/>
  <c r="AH46" i="2"/>
  <c r="AI46" i="2"/>
  <c r="AJ46" i="2"/>
  <c r="AE47" i="2"/>
  <c r="AF47" i="2"/>
  <c r="AG47" i="2"/>
  <c r="AH47" i="2"/>
  <c r="AI47" i="2"/>
  <c r="AJ47" i="2"/>
  <c r="AE48" i="2"/>
  <c r="AF48" i="2"/>
  <c r="AG48" i="2"/>
  <c r="AH48" i="2"/>
  <c r="AI48" i="2"/>
  <c r="AJ48" i="2"/>
  <c r="AE49" i="2"/>
  <c r="AF49" i="2"/>
  <c r="AG49" i="2"/>
  <c r="AH49" i="2"/>
  <c r="AI49" i="2"/>
  <c r="AJ49" i="2"/>
  <c r="AE50" i="2"/>
  <c r="AF50" i="2"/>
  <c r="AG50" i="2"/>
  <c r="AH50" i="2"/>
  <c r="AI50" i="2"/>
  <c r="AJ50" i="2"/>
  <c r="AE51" i="2"/>
  <c r="AF51" i="2"/>
  <c r="AG51" i="2"/>
  <c r="AH51" i="2"/>
  <c r="AI51" i="2"/>
  <c r="AJ51" i="2"/>
  <c r="AE52" i="2"/>
  <c r="AF52" i="2"/>
  <c r="AG52" i="2"/>
  <c r="AH52" i="2"/>
  <c r="AI52" i="2"/>
  <c r="AJ52" i="2"/>
  <c r="AE53" i="2"/>
  <c r="AF53" i="2"/>
  <c r="AG53" i="2"/>
  <c r="AH53" i="2"/>
  <c r="AI53" i="2"/>
  <c r="AJ53" i="2"/>
  <c r="AE54" i="2"/>
  <c r="AF54" i="2"/>
  <c r="AG54" i="2"/>
  <c r="AH54" i="2"/>
  <c r="AI54" i="2"/>
  <c r="AJ54" i="2"/>
  <c r="AE55" i="2"/>
  <c r="AF55" i="2"/>
  <c r="AG55" i="2"/>
  <c r="AH55" i="2"/>
  <c r="AI55" i="2"/>
  <c r="AJ55" i="2"/>
  <c r="AE56" i="2"/>
  <c r="AF56" i="2"/>
  <c r="AG56" i="2"/>
  <c r="AH56" i="2"/>
  <c r="AI56" i="2"/>
  <c r="AJ56" i="2"/>
  <c r="AE57" i="2"/>
  <c r="AF57" i="2"/>
  <c r="AG57" i="2"/>
  <c r="AH57" i="2"/>
  <c r="AI57" i="2"/>
  <c r="AJ57" i="2"/>
  <c r="Q8" i="2" l="1"/>
  <c r="T8" i="2" s="1"/>
  <c r="B51" i="2"/>
  <c r="L51" i="2"/>
  <c r="N51" i="2"/>
  <c r="BT51" i="2" s="1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BD51" i="2"/>
  <c r="BE51" i="2"/>
  <c r="BF51" i="2"/>
  <c r="BG51" i="2"/>
  <c r="BH51" i="2"/>
  <c r="BN51" i="2"/>
  <c r="BO51" i="2"/>
  <c r="BP51" i="2"/>
  <c r="BQ51" i="2"/>
  <c r="BR51" i="2"/>
  <c r="BS51" i="2"/>
  <c r="BU51" i="2"/>
  <c r="BV51" i="2"/>
  <c r="B52" i="2"/>
  <c r="L52" i="2"/>
  <c r="N52" i="2"/>
  <c r="BT52" i="2" s="1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BD52" i="2"/>
  <c r="BE52" i="2"/>
  <c r="BF52" i="2"/>
  <c r="BG52" i="2"/>
  <c r="BH52" i="2"/>
  <c r="BN52" i="2"/>
  <c r="BO52" i="2"/>
  <c r="BP52" i="2"/>
  <c r="BQ52" i="2"/>
  <c r="BR52" i="2"/>
  <c r="BS52" i="2"/>
  <c r="BU52" i="2"/>
  <c r="BV52" i="2"/>
  <c r="B53" i="2"/>
  <c r="L53" i="2"/>
  <c r="N53" i="2"/>
  <c r="BT53" i="2" s="1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BD53" i="2"/>
  <c r="BE53" i="2"/>
  <c r="BF53" i="2"/>
  <c r="BG53" i="2"/>
  <c r="BH53" i="2"/>
  <c r="BN53" i="2"/>
  <c r="BO53" i="2"/>
  <c r="BP53" i="2"/>
  <c r="BQ53" i="2"/>
  <c r="BR53" i="2"/>
  <c r="BS53" i="2"/>
  <c r="BU53" i="2"/>
  <c r="BV53" i="2"/>
  <c r="B54" i="2"/>
  <c r="L54" i="2"/>
  <c r="N54" i="2"/>
  <c r="BT54" i="2" s="1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BD54" i="2"/>
  <c r="BE54" i="2"/>
  <c r="BF54" i="2"/>
  <c r="BG54" i="2"/>
  <c r="BH54" i="2"/>
  <c r="BN54" i="2"/>
  <c r="BO54" i="2"/>
  <c r="BP54" i="2"/>
  <c r="BQ54" i="2"/>
  <c r="BR54" i="2"/>
  <c r="BS54" i="2"/>
  <c r="BU54" i="2"/>
  <c r="BV54" i="2"/>
  <c r="B55" i="2"/>
  <c r="L55" i="2"/>
  <c r="N55" i="2"/>
  <c r="BT55" i="2" s="1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BD55" i="2"/>
  <c r="BE55" i="2"/>
  <c r="BF55" i="2"/>
  <c r="BG55" i="2"/>
  <c r="BH55" i="2"/>
  <c r="BN55" i="2"/>
  <c r="BO55" i="2"/>
  <c r="BP55" i="2"/>
  <c r="BQ55" i="2"/>
  <c r="BR55" i="2"/>
  <c r="BS55" i="2"/>
  <c r="BU55" i="2"/>
  <c r="BV55" i="2"/>
  <c r="B56" i="2"/>
  <c r="L56" i="2"/>
  <c r="N56" i="2"/>
  <c r="BT56" i="2" s="1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BD56" i="2"/>
  <c r="BE56" i="2"/>
  <c r="BF56" i="2"/>
  <c r="BG56" i="2"/>
  <c r="BH56" i="2"/>
  <c r="BN56" i="2"/>
  <c r="BO56" i="2"/>
  <c r="BP56" i="2"/>
  <c r="BQ56" i="2"/>
  <c r="BR56" i="2"/>
  <c r="BS56" i="2"/>
  <c r="BU56" i="2"/>
  <c r="BV56" i="2"/>
  <c r="B57" i="2"/>
  <c r="L57" i="2"/>
  <c r="N57" i="2"/>
  <c r="BT57" i="2" s="1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BD57" i="2"/>
  <c r="BE57" i="2"/>
  <c r="BF57" i="2"/>
  <c r="BG57" i="2"/>
  <c r="BH57" i="2"/>
  <c r="BN57" i="2"/>
  <c r="BO57" i="2"/>
  <c r="BP57" i="2"/>
  <c r="BQ57" i="2"/>
  <c r="BR57" i="2"/>
  <c r="BS57" i="2"/>
  <c r="BU57" i="2"/>
  <c r="BV57" i="2"/>
  <c r="B38" i="2"/>
  <c r="L38" i="2"/>
  <c r="N38" i="2"/>
  <c r="BT38" i="2" s="1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BD38" i="2"/>
  <c r="BE38" i="2"/>
  <c r="BF38" i="2"/>
  <c r="BG38" i="2"/>
  <c r="BH38" i="2"/>
  <c r="BN38" i="2"/>
  <c r="BO38" i="2"/>
  <c r="BP38" i="2"/>
  <c r="BQ38" i="2"/>
  <c r="BR38" i="2"/>
  <c r="BS38" i="2"/>
  <c r="BU38" i="2"/>
  <c r="BV38" i="2"/>
  <c r="B39" i="2"/>
  <c r="L39" i="2"/>
  <c r="N39" i="2"/>
  <c r="BT39" i="2" s="1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BD39" i="2"/>
  <c r="BE39" i="2"/>
  <c r="BF39" i="2"/>
  <c r="BG39" i="2"/>
  <c r="BH39" i="2"/>
  <c r="BN39" i="2"/>
  <c r="BO39" i="2"/>
  <c r="BP39" i="2"/>
  <c r="BQ39" i="2"/>
  <c r="BR39" i="2"/>
  <c r="BS39" i="2"/>
  <c r="BU39" i="2"/>
  <c r="BV39" i="2"/>
  <c r="B40" i="2"/>
  <c r="L40" i="2"/>
  <c r="N40" i="2"/>
  <c r="BT40" i="2" s="1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BD40" i="2"/>
  <c r="BE40" i="2"/>
  <c r="BF40" i="2"/>
  <c r="BG40" i="2"/>
  <c r="BH40" i="2"/>
  <c r="BN40" i="2"/>
  <c r="BO40" i="2"/>
  <c r="BP40" i="2"/>
  <c r="BQ40" i="2"/>
  <c r="BR40" i="2"/>
  <c r="BS40" i="2"/>
  <c r="BU40" i="2"/>
  <c r="BV40" i="2"/>
  <c r="B41" i="2"/>
  <c r="L41" i="2"/>
  <c r="N41" i="2"/>
  <c r="BT41" i="2" s="1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BD41" i="2"/>
  <c r="BE41" i="2"/>
  <c r="BF41" i="2"/>
  <c r="BG41" i="2"/>
  <c r="BH41" i="2"/>
  <c r="BN41" i="2"/>
  <c r="BO41" i="2"/>
  <c r="BP41" i="2"/>
  <c r="BQ41" i="2"/>
  <c r="BR41" i="2"/>
  <c r="BS41" i="2"/>
  <c r="BU41" i="2"/>
  <c r="BV41" i="2"/>
  <c r="B42" i="2"/>
  <c r="L42" i="2"/>
  <c r="N42" i="2"/>
  <c r="BT42" i="2" s="1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BD42" i="2"/>
  <c r="BE42" i="2"/>
  <c r="BF42" i="2"/>
  <c r="BG42" i="2"/>
  <c r="BH42" i="2"/>
  <c r="BN42" i="2"/>
  <c r="BO42" i="2"/>
  <c r="BP42" i="2"/>
  <c r="BQ42" i="2"/>
  <c r="BR42" i="2"/>
  <c r="BS42" i="2"/>
  <c r="BU42" i="2"/>
  <c r="BV42" i="2"/>
  <c r="B43" i="2"/>
  <c r="L43" i="2"/>
  <c r="N43" i="2"/>
  <c r="BT43" i="2" s="1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BD43" i="2"/>
  <c r="BE43" i="2"/>
  <c r="BF43" i="2"/>
  <c r="BG43" i="2"/>
  <c r="BH43" i="2"/>
  <c r="BN43" i="2"/>
  <c r="BO43" i="2"/>
  <c r="BP43" i="2"/>
  <c r="BQ43" i="2"/>
  <c r="BR43" i="2"/>
  <c r="BS43" i="2"/>
  <c r="BU43" i="2"/>
  <c r="BV43" i="2"/>
  <c r="B44" i="2"/>
  <c r="L44" i="2"/>
  <c r="N44" i="2"/>
  <c r="BT44" i="2" s="1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BD44" i="2"/>
  <c r="BE44" i="2"/>
  <c r="BF44" i="2"/>
  <c r="BG44" i="2"/>
  <c r="BH44" i="2"/>
  <c r="BN44" i="2"/>
  <c r="BO44" i="2"/>
  <c r="BP44" i="2"/>
  <c r="BQ44" i="2"/>
  <c r="BR44" i="2"/>
  <c r="BS44" i="2"/>
  <c r="BU44" i="2"/>
  <c r="BV44" i="2"/>
  <c r="B45" i="2"/>
  <c r="L45" i="2"/>
  <c r="N45" i="2"/>
  <c r="BT45" i="2" s="1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BD45" i="2"/>
  <c r="BE45" i="2"/>
  <c r="BF45" i="2"/>
  <c r="BG45" i="2"/>
  <c r="BH45" i="2"/>
  <c r="BN45" i="2"/>
  <c r="BO45" i="2"/>
  <c r="BP45" i="2"/>
  <c r="BQ45" i="2"/>
  <c r="BR45" i="2"/>
  <c r="BS45" i="2"/>
  <c r="BU45" i="2"/>
  <c r="BV45" i="2"/>
  <c r="B46" i="2"/>
  <c r="L46" i="2"/>
  <c r="N46" i="2"/>
  <c r="BT46" i="2" s="1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BD46" i="2"/>
  <c r="BE46" i="2"/>
  <c r="BF46" i="2"/>
  <c r="BG46" i="2"/>
  <c r="BH46" i="2"/>
  <c r="BN46" i="2"/>
  <c r="BO46" i="2"/>
  <c r="BP46" i="2"/>
  <c r="BQ46" i="2"/>
  <c r="BR46" i="2"/>
  <c r="BS46" i="2"/>
  <c r="BU46" i="2"/>
  <c r="BV46" i="2"/>
  <c r="B47" i="2"/>
  <c r="L47" i="2"/>
  <c r="N47" i="2"/>
  <c r="BT47" i="2" s="1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BD47" i="2"/>
  <c r="BE47" i="2"/>
  <c r="BF47" i="2"/>
  <c r="BG47" i="2"/>
  <c r="BH47" i="2"/>
  <c r="BN47" i="2"/>
  <c r="BO47" i="2"/>
  <c r="BP47" i="2"/>
  <c r="BQ47" i="2"/>
  <c r="BR47" i="2"/>
  <c r="BS47" i="2"/>
  <c r="BU47" i="2"/>
  <c r="BV47" i="2"/>
  <c r="B48" i="2"/>
  <c r="L48" i="2"/>
  <c r="N48" i="2"/>
  <c r="BT48" i="2" s="1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BD48" i="2"/>
  <c r="BE48" i="2"/>
  <c r="BF48" i="2"/>
  <c r="BG48" i="2"/>
  <c r="BH48" i="2"/>
  <c r="BN48" i="2"/>
  <c r="BO48" i="2"/>
  <c r="BP48" i="2"/>
  <c r="BQ48" i="2"/>
  <c r="BR48" i="2"/>
  <c r="BS48" i="2"/>
  <c r="BU48" i="2"/>
  <c r="BV48" i="2"/>
  <c r="B49" i="2"/>
  <c r="L49" i="2"/>
  <c r="N49" i="2"/>
  <c r="BT49" i="2" s="1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BD49" i="2"/>
  <c r="BE49" i="2"/>
  <c r="BF49" i="2"/>
  <c r="BG49" i="2"/>
  <c r="BH49" i="2"/>
  <c r="BN49" i="2"/>
  <c r="BO49" i="2"/>
  <c r="BP49" i="2"/>
  <c r="BQ49" i="2"/>
  <c r="BR49" i="2"/>
  <c r="BS49" i="2"/>
  <c r="BU49" i="2"/>
  <c r="BV49" i="2"/>
  <c r="B50" i="2"/>
  <c r="L50" i="2"/>
  <c r="N50" i="2"/>
  <c r="BT50" i="2" s="1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BD50" i="2"/>
  <c r="BE50" i="2"/>
  <c r="BF50" i="2"/>
  <c r="BG50" i="2"/>
  <c r="BH50" i="2"/>
  <c r="BN50" i="2"/>
  <c r="BO50" i="2"/>
  <c r="BP50" i="2"/>
  <c r="BQ50" i="2"/>
  <c r="BR50" i="2"/>
  <c r="BS50" i="2"/>
  <c r="BU50" i="2"/>
  <c r="BV5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AE8" i="2"/>
  <c r="B24" i="11" s="1"/>
  <c r="L9" i="2"/>
  <c r="L10" i="2"/>
  <c r="L11" i="2"/>
  <c r="L12" i="2"/>
  <c r="L13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11" i="2"/>
  <c r="BH12" i="2"/>
  <c r="BH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11" i="2"/>
  <c r="BG12" i="2"/>
  <c r="BG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11" i="2"/>
  <c r="BF12" i="2"/>
  <c r="BF13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11" i="2"/>
  <c r="BE12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10" i="10"/>
  <c r="B9" i="10"/>
  <c r="B8" i="10"/>
  <c r="B7" i="10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8" i="2"/>
  <c r="E6" i="10"/>
  <c r="D6" i="10"/>
  <c r="W8" i="2" l="1"/>
  <c r="Z8" i="2" s="1"/>
  <c r="BW50" i="2"/>
  <c r="BW54" i="2"/>
  <c r="BW52" i="2"/>
  <c r="BW56" i="2"/>
  <c r="BW48" i="2"/>
  <c r="BW57" i="2"/>
  <c r="BW46" i="2"/>
  <c r="BW41" i="2"/>
  <c r="BW49" i="2"/>
  <c r="BW38" i="2"/>
  <c r="BW47" i="2"/>
  <c r="BW44" i="2"/>
  <c r="BW39" i="2"/>
  <c r="BW45" i="2"/>
  <c r="BW42" i="2"/>
  <c r="BW51" i="2"/>
  <c r="BW53" i="2"/>
  <c r="BW43" i="2"/>
  <c r="BW40" i="2"/>
  <c r="BW55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8" i="2"/>
  <c r="C6" i="10" l="1"/>
  <c r="BR14" i="2" l="1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S10" i="2"/>
  <c r="AS11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R10" i="2"/>
  <c r="AR11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Q10" i="2"/>
  <c r="AQ11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P10" i="2"/>
  <c r="AP11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O10" i="2"/>
  <c r="AO11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BO13" i="2" l="1"/>
  <c r="AK13" i="2"/>
  <c r="AU13" i="2"/>
  <c r="AT13" i="2" l="1"/>
  <c r="AV13" i="2" l="1"/>
  <c r="AL13" i="2"/>
  <c r="BP13" i="2"/>
  <c r="AO12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AW13" i="2" l="1"/>
  <c r="AM13" i="2"/>
  <c r="AX13" i="2"/>
  <c r="AN13" i="2"/>
  <c r="AT12" i="2"/>
  <c r="AT11" i="2"/>
  <c r="AP12" i="2"/>
  <c r="AF8" i="2" l="1"/>
  <c r="E7" i="10"/>
  <c r="D7" i="10"/>
  <c r="AT8" i="2"/>
  <c r="B27" i="11" s="1"/>
  <c r="BD8" i="2"/>
  <c r="B28" i="11" s="1"/>
  <c r="BE8" i="2"/>
  <c r="BD10" i="2"/>
  <c r="BE10" i="2"/>
  <c r="AO9" i="2"/>
  <c r="BD9" i="2"/>
  <c r="C7" i="10"/>
  <c r="BE9" i="2"/>
  <c r="AT9" i="2"/>
  <c r="AT10" i="2"/>
  <c r="BR13" i="2"/>
  <c r="BQ13" i="2"/>
  <c r="AK12" i="2"/>
  <c r="AU12" i="2"/>
  <c r="AQ12" i="2"/>
  <c r="AV11" i="2"/>
  <c r="AL11" i="2"/>
  <c r="AK11" i="2"/>
  <c r="AU11" i="2"/>
  <c r="AK8" i="2"/>
  <c r="AP8" i="2"/>
  <c r="AU8" i="2"/>
  <c r="AP9" i="2"/>
  <c r="AU9" i="2"/>
  <c r="AK9" i="2"/>
  <c r="AU10" i="2"/>
  <c r="AK10" i="2"/>
  <c r="AJ8" i="2"/>
  <c r="B25" i="11" s="1"/>
  <c r="AV10" i="2"/>
  <c r="AL10" i="2"/>
  <c r="AO8" i="2"/>
  <c r="B26" i="11" s="1"/>
  <c r="BU9" i="2"/>
  <c r="BU10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8" i="2"/>
  <c r="AG8" i="2" l="1"/>
  <c r="E8" i="10"/>
  <c r="D8" i="10"/>
  <c r="J6" i="10"/>
  <c r="F6" i="10"/>
  <c r="K7" i="10"/>
  <c r="BN8" i="2"/>
  <c r="B29" i="11" s="1"/>
  <c r="BF8" i="2"/>
  <c r="H6" i="10"/>
  <c r="I6" i="10"/>
  <c r="H7" i="10"/>
  <c r="J7" i="10"/>
  <c r="BG10" i="2"/>
  <c r="G7" i="10"/>
  <c r="I7" i="10"/>
  <c r="F7" i="10"/>
  <c r="BF10" i="2"/>
  <c r="L6" i="10"/>
  <c r="K6" i="10"/>
  <c r="C8" i="10"/>
  <c r="BF9" i="2"/>
  <c r="AV12" i="2"/>
  <c r="AL12" i="2"/>
  <c r="BO12" i="2"/>
  <c r="AW11" i="2"/>
  <c r="AM11" i="2"/>
  <c r="BP11" i="2"/>
  <c r="BO11" i="2"/>
  <c r="BO10" i="2"/>
  <c r="BP10" i="2"/>
  <c r="AQ9" i="2"/>
  <c r="AL9" i="2"/>
  <c r="AV9" i="2"/>
  <c r="AM8" i="2"/>
  <c r="AL8" i="2"/>
  <c r="AQ8" i="2"/>
  <c r="AV8" i="2"/>
  <c r="AW10" i="2"/>
  <c r="BO9" i="2"/>
  <c r="AM10" i="2"/>
  <c r="BS37" i="2"/>
  <c r="BS36" i="2"/>
  <c r="BT36" i="2"/>
  <c r="BS35" i="2"/>
  <c r="BS34" i="2"/>
  <c r="BT34" i="2"/>
  <c r="BS33" i="2"/>
  <c r="BS32" i="2"/>
  <c r="BT32" i="2"/>
  <c r="BS31" i="2"/>
  <c r="BS30" i="2"/>
  <c r="BT30" i="2"/>
  <c r="BS29" i="2"/>
  <c r="BS28" i="2"/>
  <c r="BT28" i="2"/>
  <c r="BS27" i="2"/>
  <c r="BS26" i="2"/>
  <c r="BT26" i="2"/>
  <c r="BS25" i="2"/>
  <c r="BS24" i="2"/>
  <c r="BT24" i="2"/>
  <c r="BS23" i="2"/>
  <c r="BS22" i="2"/>
  <c r="BT22" i="2"/>
  <c r="BS21" i="2"/>
  <c r="BS20" i="2"/>
  <c r="BT20" i="2"/>
  <c r="BS19" i="2"/>
  <c r="BS18" i="2"/>
  <c r="BT18" i="2"/>
  <c r="BS17" i="2"/>
  <c r="BS16" i="2"/>
  <c r="BT16" i="2"/>
  <c r="BS15" i="2"/>
  <c r="BS14" i="2"/>
  <c r="BT14" i="2"/>
  <c r="BS13" i="2"/>
  <c r="BS12" i="2"/>
  <c r="BT12" i="2"/>
  <c r="BS11" i="2"/>
  <c r="BT11" i="2"/>
  <c r="BS10" i="2"/>
  <c r="BS9" i="2"/>
  <c r="BS8" i="2"/>
  <c r="BO8" i="2" l="1"/>
  <c r="N7" i="10" s="1"/>
  <c r="L7" i="10"/>
  <c r="AR8" i="2"/>
  <c r="AH8" i="2"/>
  <c r="E9" i="10"/>
  <c r="D9" i="10"/>
  <c r="AW8" i="2"/>
  <c r="I8" i="10"/>
  <c r="G8" i="10"/>
  <c r="BG8" i="2"/>
  <c r="F8" i="10"/>
  <c r="H8" i="10"/>
  <c r="L8" i="10"/>
  <c r="K8" i="10"/>
  <c r="BH10" i="2"/>
  <c r="C9" i="10"/>
  <c r="BG9" i="2"/>
  <c r="BH9" i="2"/>
  <c r="AM9" i="2"/>
  <c r="AR9" i="2"/>
  <c r="AS12" i="2"/>
  <c r="AR12" i="2"/>
  <c r="AW12" i="2"/>
  <c r="AM12" i="2"/>
  <c r="AX12" i="2"/>
  <c r="AN12" i="2"/>
  <c r="BP12" i="2"/>
  <c r="BQ11" i="2"/>
  <c r="AW9" i="2"/>
  <c r="AX10" i="2"/>
  <c r="AS9" i="2"/>
  <c r="AX9" i="2"/>
  <c r="AN9" i="2"/>
  <c r="BQ10" i="2"/>
  <c r="BP8" i="2"/>
  <c r="AN10" i="2"/>
  <c r="BN10" i="2"/>
  <c r="BW12" i="2"/>
  <c r="BW36" i="2"/>
  <c r="BW11" i="2"/>
  <c r="BW16" i="2"/>
  <c r="BW20" i="2"/>
  <c r="BW32" i="2"/>
  <c r="BW28" i="2"/>
  <c r="BW24" i="2"/>
  <c r="BW18" i="2"/>
  <c r="BW30" i="2"/>
  <c r="BW22" i="2"/>
  <c r="BW26" i="2"/>
  <c r="BT9" i="2"/>
  <c r="BW9" i="2" s="1"/>
  <c r="BW14" i="2"/>
  <c r="BW34" i="2"/>
  <c r="BT10" i="2"/>
  <c r="BW10" i="2" s="1"/>
  <c r="BT23" i="2"/>
  <c r="BW23" i="2" s="1"/>
  <c r="BT27" i="2"/>
  <c r="BW27" i="2" s="1"/>
  <c r="BT31" i="2"/>
  <c r="BW31" i="2" s="1"/>
  <c r="BT35" i="2"/>
  <c r="BW35" i="2" s="1"/>
  <c r="BT19" i="2"/>
  <c r="BW19" i="2" s="1"/>
  <c r="BT15" i="2"/>
  <c r="BW15" i="2" s="1"/>
  <c r="BT13" i="2"/>
  <c r="BW13" i="2" s="1"/>
  <c r="BT17" i="2"/>
  <c r="BW17" i="2" s="1"/>
  <c r="BT21" i="2"/>
  <c r="BW21" i="2" s="1"/>
  <c r="BT25" i="2"/>
  <c r="BW25" i="2" s="1"/>
  <c r="BT29" i="2"/>
  <c r="BW29" i="2" s="1"/>
  <c r="BT33" i="2"/>
  <c r="BW33" i="2" s="1"/>
  <c r="BT37" i="2"/>
  <c r="BW37" i="2" s="1"/>
  <c r="BL8" i="2" l="1"/>
  <c r="L9" i="10" s="1"/>
  <c r="BB8" i="2"/>
  <c r="M7" i="10"/>
  <c r="AN8" i="2"/>
  <c r="AS8" i="2"/>
  <c r="H10" i="10" s="1"/>
  <c r="AX8" i="2"/>
  <c r="AI8" i="2"/>
  <c r="E10" i="10"/>
  <c r="D10" i="10"/>
  <c r="BH8" i="2"/>
  <c r="G9" i="10"/>
  <c r="F9" i="10"/>
  <c r="I9" i="10"/>
  <c r="J8" i="10"/>
  <c r="K9" i="10"/>
  <c r="H9" i="10"/>
  <c r="BN9" i="2"/>
  <c r="G6" i="10"/>
  <c r="C10" i="10"/>
  <c r="BP9" i="2"/>
  <c r="N8" i="10" s="1"/>
  <c r="BR12" i="2"/>
  <c r="BQ12" i="2"/>
  <c r="AN11" i="2"/>
  <c r="AX11" i="2"/>
  <c r="BR10" i="2"/>
  <c r="BT8" i="2"/>
  <c r="BW8" i="2" s="1"/>
  <c r="B31" i="11" s="1"/>
  <c r="G10" i="10" l="1"/>
  <c r="BC8" i="2"/>
  <c r="BM8" i="2"/>
  <c r="BQ8" i="2"/>
  <c r="M8" i="10"/>
  <c r="K10" i="10"/>
  <c r="F10" i="10"/>
  <c r="I10" i="10"/>
  <c r="J9" i="10"/>
  <c r="BR9" i="2"/>
  <c r="BR11" i="2"/>
  <c r="BQ9" i="2"/>
  <c r="J10" i="10" l="1"/>
  <c r="BR8" i="2"/>
  <c r="N10" i="10" s="1"/>
  <c r="N9" i="10"/>
  <c r="M9" i="10" s="1"/>
  <c r="L10" i="10"/>
  <c r="M10" i="10" l="1"/>
  <c r="N6" i="10" l="1"/>
  <c r="M6" i="10" s="1"/>
</calcChain>
</file>

<file path=xl/sharedStrings.xml><?xml version="1.0" encoding="utf-8"?>
<sst xmlns="http://schemas.openxmlformats.org/spreadsheetml/2006/main" count="352" uniqueCount="239">
  <si>
    <t>country ISO code</t>
  </si>
  <si>
    <t>country</t>
  </si>
  <si>
    <t>status</t>
  </si>
  <si>
    <t>CCC</t>
  </si>
  <si>
    <t>Type</t>
  </si>
  <si>
    <t>Living</t>
  </si>
  <si>
    <t>Mobility</t>
  </si>
  <si>
    <t>Family</t>
  </si>
  <si>
    <t>RTN</t>
  </si>
  <si>
    <t>MGT</t>
  </si>
  <si>
    <t>AT</t>
  </si>
  <si>
    <t>Austria</t>
  </si>
  <si>
    <t>MS</t>
  </si>
  <si>
    <t>Doctoral</t>
  </si>
  <si>
    <t>BE</t>
  </si>
  <si>
    <t>Belgium</t>
  </si>
  <si>
    <t>Postdoctoral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</si>
  <si>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</si>
  <si>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</si>
  <si>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</si>
  <si>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</si>
  <si>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</si>
  <si>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</si>
  <si>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</si>
  <si>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</si>
  <si>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</si>
  <si>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</si>
  <si>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</si>
  <si>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</si>
  <si>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EL</t>
  </si>
  <si>
    <t>Greece</t>
  </si>
  <si>
    <t>ES</t>
  </si>
  <si>
    <t>Spain</t>
  </si>
  <si>
    <t>FI</t>
  </si>
  <si>
    <t>Finland</t>
  </si>
  <si>
    <t>FR</t>
  </si>
  <si>
    <t>France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</si>
  <si>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</si>
  <si>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</si>
  <si>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</si>
  <si>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</si>
  <si>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</si>
  <si>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</si>
  <si>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</si>
  <si>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</si>
  <si>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</si>
  <si>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</si>
  <si>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</si>
  <si>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</si>
  <si>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</si>
  <si>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</si>
  <si>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</si>
  <si>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</si>
  <si>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NL</t>
  </si>
  <si>
    <t>Netherlands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</si>
  <si>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</si>
  <si>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</si>
  <si>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</si>
  <si>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</si>
  <si>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</si>
  <si>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</si>
  <si>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</si>
  <si>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</si>
  <si>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</si>
  <si>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</si>
  <si>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</si>
  <si>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</si>
  <si>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AC*</t>
  </si>
  <si>
    <t>IS</t>
  </si>
  <si>
    <t>Iceland</t>
  </si>
  <si>
    <t>NO</t>
  </si>
  <si>
    <t>Norway</t>
  </si>
  <si>
    <t>AL</t>
  </si>
  <si>
    <t>Albania</t>
  </si>
  <si>
    <t>BA</t>
  </si>
  <si>
    <t>Bosnia and Herzegovina</t>
  </si>
  <si>
    <t>XK</t>
  </si>
  <si>
    <t>Kosovo</t>
  </si>
  <si>
    <t>ME</t>
  </si>
  <si>
    <t>Montenegro</t>
  </si>
  <si>
    <t>MK</t>
  </si>
  <si>
    <t>North Macedonia</t>
  </si>
  <si>
    <t>RS</t>
  </si>
  <si>
    <t>Serbia</t>
  </si>
  <si>
    <t>TR</t>
  </si>
  <si>
    <t>Turkey</t>
  </si>
  <si>
    <t>AM</t>
  </si>
  <si>
    <t>Armenia</t>
  </si>
  <si>
    <t>GE</t>
  </si>
  <si>
    <t>Georgia</t>
  </si>
  <si>
    <t>MD</t>
  </si>
  <si>
    <t>Moldova</t>
  </si>
  <si>
    <t>TN</t>
  </si>
  <si>
    <t>Tunisia</t>
  </si>
  <si>
    <t>IL</t>
  </si>
  <si>
    <t>Israel</t>
  </si>
  <si>
    <t>FO</t>
  </si>
  <si>
    <t>Faroe Islands</t>
  </si>
  <si>
    <t>PROJECT:</t>
  </si>
  <si>
    <t>RESEARCHER INFORMATION</t>
  </si>
  <si>
    <t>WARNING AND USER EXPLANATION</t>
  </si>
  <si>
    <r>
      <t xml:space="preserve">Researcher name </t>
    </r>
    <r>
      <rPr>
        <i/>
        <sz val="10"/>
        <color rgb="FF3F3F76"/>
        <rFont val="Arial"/>
        <family val="2"/>
      </rPr>
      <t>(Firstname LASTNAME)</t>
    </r>
  </si>
  <si>
    <r>
      <t xml:space="preserve">Gender </t>
    </r>
    <r>
      <rPr>
        <i/>
        <sz val="10"/>
        <color rgb="FF3F3F76"/>
        <rFont val="Arial"/>
        <family val="2"/>
      </rPr>
      <t>(M/F/O)</t>
    </r>
  </si>
  <si>
    <t>Nationality</t>
  </si>
  <si>
    <r>
      <t xml:space="preserve">Family allowance </t>
    </r>
    <r>
      <rPr>
        <i/>
        <sz val="10"/>
        <color rgb="FF3F3F76"/>
        <rFont val="Arial"/>
        <family val="2"/>
      </rPr>
      <t>(Y/N)</t>
    </r>
  </si>
  <si>
    <r>
      <t xml:space="preserve">Academic level </t>
    </r>
    <r>
      <rPr>
        <i/>
        <sz val="10"/>
        <color rgb="FF3F3F76"/>
        <rFont val="Arial"/>
        <family val="2"/>
      </rPr>
      <t>(Doctoral/Postdoctoral)</t>
    </r>
  </si>
  <si>
    <r>
      <t xml:space="preserve">Start date </t>
    </r>
    <r>
      <rPr>
        <i/>
        <sz val="10"/>
        <color rgb="FF3F3F76"/>
        <rFont val="Arial"/>
        <family val="2"/>
      </rPr>
      <t>(dd/mm/yy)</t>
    </r>
  </si>
  <si>
    <t>revised start date</t>
  </si>
  <si>
    <r>
      <t xml:space="preserve">End date </t>
    </r>
    <r>
      <rPr>
        <i/>
        <sz val="10"/>
        <color rgb="FF3F3F76"/>
        <rFont val="Arial"/>
        <family val="2"/>
      </rPr>
      <t>(dd/mm/yy)</t>
    </r>
  </si>
  <si>
    <t>Duration</t>
  </si>
  <si>
    <t>Country</t>
  </si>
  <si>
    <t>check nat</t>
  </si>
  <si>
    <t>check dur</t>
  </si>
  <si>
    <t>check ctry</t>
  </si>
  <si>
    <t>check extra question</t>
  </si>
  <si>
    <t>Warning messages</t>
  </si>
  <si>
    <t>User explanations (to clarify any  warning messages)</t>
  </si>
  <si>
    <t xml:space="preserve"> </t>
  </si>
  <si>
    <t>By gender</t>
  </si>
  <si>
    <t>By academic level</t>
  </si>
  <si>
    <t>TOTAL</t>
  </si>
  <si>
    <t>ID</t>
  </si>
  <si>
    <t>start</t>
  </si>
  <si>
    <t>end</t>
  </si>
  <si>
    <t>january 2022</t>
  </si>
  <si>
    <t>january 2023</t>
  </si>
  <si>
    <t>january 2024</t>
  </si>
  <si>
    <t>february 2022</t>
  </si>
  <si>
    <t>february 2023</t>
  </si>
  <si>
    <t>february 2024</t>
  </si>
  <si>
    <t>REFERENCE</t>
  </si>
  <si>
    <t>DURATION</t>
  </si>
  <si>
    <t>first day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</si>
  <si>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</si>
  <si>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</si>
  <si>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</si>
  <si>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</si>
  <si>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</si>
  <si>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</si>
  <si>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</si>
  <si>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</si>
  <si>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</si>
  <si>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</si>
  <si>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</si>
  <si>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</si>
  <si>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</si>
  <si>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</si>
  <si>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</si>
  <si>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</si>
  <si>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</si>
  <si>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</si>
  <si>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</si>
  <si>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</si>
  <si>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</si>
  <si>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</si>
  <si>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march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</si>
  <si>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</si>
  <si>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</si>
  <si>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</si>
  <si>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</si>
  <si>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</si>
  <si>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</si>
  <si>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</si>
  <si>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</si>
  <si>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march 2024</t>
  </si>
  <si>
    <t>april 2024</t>
  </si>
  <si>
    <t>may 2024</t>
  </si>
  <si>
    <t>july 2024</t>
  </si>
  <si>
    <t>august 2024</t>
  </si>
  <si>
    <t>calculation method</t>
  </si>
  <si>
    <t xml:space="preserve">TO SHOW and USE </t>
  </si>
  <si>
    <t>Family allowance</t>
  </si>
  <si>
    <t>Living allowance</t>
  </si>
  <si>
    <t>Mobility allowance</t>
  </si>
  <si>
    <t>Host organisation (employer)</t>
  </si>
  <si>
    <r>
      <t>Destination Organisation</t>
    </r>
    <r>
      <rPr>
        <i/>
        <sz val="10"/>
        <color rgb="FF3F3F76"/>
        <rFont val="Arial"/>
        <family val="2"/>
      </rPr>
      <t xml:space="preserve"> 
(if different from employer)</t>
    </r>
  </si>
  <si>
    <r>
      <t xml:space="preserve">Host organisation </t>
    </r>
    <r>
      <rPr>
        <sz val="10"/>
        <color rgb="FF3F3F76"/>
        <rFont val="Arial"/>
        <family val="2"/>
      </rPr>
      <t>(employer)</t>
    </r>
  </si>
  <si>
    <r>
      <rPr>
        <b/>
        <sz val="20"/>
        <color theme="0"/>
        <rFont val="Arial"/>
        <family val="2"/>
      </rPr>
      <t>Marie Sklodowska-Curie Actions</t>
    </r>
    <r>
      <rPr>
        <sz val="18"/>
        <color theme="0"/>
        <rFont val="Arial"/>
        <family val="2"/>
      </rPr>
      <t xml:space="preserve">
</t>
    </r>
    <r>
      <rPr>
        <sz val="16"/>
        <color theme="0"/>
        <rFont val="Arial"/>
        <family val="2"/>
      </rPr>
      <t>Developing talents, advancing research</t>
    </r>
    <r>
      <rPr>
        <sz val="10"/>
        <color theme="0"/>
        <rFont val="Arial"/>
        <family val="2"/>
      </rPr>
      <t xml:space="preserve">
</t>
    </r>
    <r>
      <rPr>
        <i/>
        <sz val="10"/>
        <color theme="0"/>
        <rFont val="Arial"/>
        <family val="2"/>
      </rPr>
      <t xml:space="preserve">
Call : MSCA4UA</t>
    </r>
  </si>
  <si>
    <t>Costs</t>
  </si>
  <si>
    <t xml:space="preserve">TOTAL:    </t>
  </si>
  <si>
    <t>&gt;&gt;&gt;&gt; MORE TO THE RIGHT! &gt;&gt;&gt;&gt;</t>
  </si>
  <si>
    <r>
      <t xml:space="preserve">For </t>
    </r>
    <r>
      <rPr>
        <b/>
        <i/>
        <u/>
        <sz val="10"/>
        <color rgb="FF3F3F76"/>
        <rFont val="Arial"/>
        <family val="2"/>
      </rPr>
      <t>Doctoral</t>
    </r>
    <r>
      <rPr>
        <b/>
        <i/>
        <sz val="10"/>
        <color rgb="FF3F3F76"/>
        <rFont val="Arial"/>
        <family val="2"/>
      </rPr>
      <t xml:space="preserve"> only: enrolled in PhD? </t>
    </r>
    <r>
      <rPr>
        <i/>
        <sz val="10"/>
        <color rgb="FF3F3F76"/>
        <rFont val="Arial"/>
        <family val="2"/>
      </rPr>
      <t>(Y/N)</t>
    </r>
  </si>
  <si>
    <r>
      <t xml:space="preserve">For </t>
    </r>
    <r>
      <rPr>
        <b/>
        <i/>
        <u/>
        <sz val="10"/>
        <color rgb="FF3F3F76"/>
        <rFont val="Arial"/>
        <family val="2"/>
      </rPr>
      <t>Postdoctoral</t>
    </r>
    <r>
      <rPr>
        <b/>
        <i/>
        <sz val="10"/>
        <color rgb="FF3F3F76"/>
        <rFont val="Arial"/>
        <family val="2"/>
      </rPr>
      <t xml:space="preserve"> only: PhD date </t>
    </r>
    <r>
      <rPr>
        <i/>
        <sz val="10"/>
        <color rgb="FF3F3F76"/>
        <rFont val="Arial"/>
        <family val="2"/>
      </rPr>
      <t>(dd/mm/yy)</t>
    </r>
  </si>
  <si>
    <t>RECRUITMENT / FELLOWSHIP INFO AND COSTS</t>
  </si>
  <si>
    <t>Alt1.x</t>
  </si>
  <si>
    <r>
      <t xml:space="preserve">Date of Birth </t>
    </r>
    <r>
      <rPr>
        <i/>
        <sz val="10"/>
        <color rgb="FF3F3F76"/>
        <rFont val="Arial"/>
        <family val="2"/>
      </rPr>
      <t>(d/mm/yyyy)</t>
    </r>
  </si>
  <si>
    <r>
      <t xml:space="preserve">Research, training and networking costs </t>
    </r>
    <r>
      <rPr>
        <i/>
        <sz val="10"/>
        <color rgb="FFFA7D00"/>
        <rFont val="Arial"/>
        <family val="2"/>
      </rPr>
      <t>(all)</t>
    </r>
  </si>
  <si>
    <r>
      <t xml:space="preserve">Research, training and networking costs </t>
    </r>
    <r>
      <rPr>
        <i/>
        <sz val="10"/>
        <color rgb="FFFA7D00"/>
        <rFont val="Arial"/>
        <family val="2"/>
      </rPr>
      <t>(additonal for doctoral)</t>
    </r>
  </si>
  <si>
    <t>Project SD</t>
  </si>
  <si>
    <t xml:space="preserve">Duration </t>
  </si>
  <si>
    <t>RP1 SD</t>
  </si>
  <si>
    <t>RP1 ED</t>
  </si>
  <si>
    <t>RP2 SD</t>
  </si>
  <si>
    <t>RP31 SD</t>
  </si>
  <si>
    <t>RP4 SD</t>
  </si>
  <si>
    <t>RP2 ED</t>
  </si>
  <si>
    <t>RP3 ED</t>
  </si>
  <si>
    <t>RP4 ED</t>
  </si>
  <si>
    <t>RP1 part</t>
  </si>
  <si>
    <t>RP2 part</t>
  </si>
  <si>
    <t xml:space="preserve">RP3 part </t>
  </si>
  <si>
    <t>RP4 part</t>
  </si>
  <si>
    <t>RP1 duration</t>
  </si>
  <si>
    <t>SD_corrected_RP1</t>
  </si>
  <si>
    <t>ED_corrected_RP1</t>
  </si>
  <si>
    <t>SD_corrected_RP2</t>
  </si>
  <si>
    <t>ED_corrected_RP2</t>
  </si>
  <si>
    <t>RP2 duration</t>
  </si>
  <si>
    <t>SD_corrected_RP3</t>
  </si>
  <si>
    <t>ED_corrected_RP3</t>
  </si>
  <si>
    <t>RP3 duration</t>
  </si>
  <si>
    <t>SD_corrected_RP4</t>
  </si>
  <si>
    <t>ED_corrected_RP4</t>
  </si>
  <si>
    <t>RP4 duration</t>
  </si>
  <si>
    <r>
      <t>Research, training and networking costs</t>
    </r>
    <r>
      <rPr>
        <sz val="11"/>
        <color rgb="FFFA7D00"/>
        <rFont val="Calibri"/>
        <family val="2"/>
        <scheme val="minor"/>
      </rPr>
      <t xml:space="preserve"> (all)</t>
    </r>
  </si>
  <si>
    <r>
      <t xml:space="preserve">Research, training and networking costs </t>
    </r>
    <r>
      <rPr>
        <sz val="11"/>
        <color rgb="FFFA7D00"/>
        <rFont val="Calibri"/>
        <family val="2"/>
        <scheme val="minor"/>
      </rPr>
      <t>(additional for doctoral)</t>
    </r>
  </si>
  <si>
    <r>
      <t xml:space="preserve">Management and overheads  </t>
    </r>
    <r>
      <rPr>
        <i/>
        <sz val="10"/>
        <color rgb="FFFA7D00"/>
        <rFont val="Arial"/>
        <family val="2"/>
      </rPr>
      <t>(all)</t>
    </r>
  </si>
  <si>
    <r>
      <t xml:space="preserve">Management and overheads  </t>
    </r>
    <r>
      <rPr>
        <i/>
        <sz val="10"/>
        <color rgb="FFFA7D00"/>
        <rFont val="Arial"/>
        <family val="2"/>
      </rPr>
      <t>(additional for doctoral)</t>
    </r>
  </si>
  <si>
    <r>
      <t xml:space="preserve">Management and overheads </t>
    </r>
    <r>
      <rPr>
        <sz val="11"/>
        <color rgb="FFFA7D00"/>
        <rFont val="Calibri"/>
        <family val="2"/>
        <scheme val="minor"/>
      </rPr>
      <t>(all)</t>
    </r>
  </si>
  <si>
    <r>
      <t xml:space="preserve">Management and overheads </t>
    </r>
    <r>
      <rPr>
        <sz val="11"/>
        <color rgb="FFFA7D00"/>
        <rFont val="Calibri"/>
        <family val="2"/>
        <scheme val="minor"/>
      </rPr>
      <t>(additional for doctoral)</t>
    </r>
  </si>
  <si>
    <t>TOTAL AMOUNT</t>
  </si>
  <si>
    <r>
      <t xml:space="preserve">TOTAL AMOUNT </t>
    </r>
    <r>
      <rPr>
        <sz val="11"/>
        <color rgb="FFFA7D00"/>
        <rFont val="Calibri"/>
        <family val="2"/>
        <scheme val="minor"/>
      </rPr>
      <t>(</t>
    </r>
    <r>
      <rPr>
        <i/>
        <sz val="11"/>
        <color rgb="FFFA7D00"/>
        <rFont val="Calibri"/>
        <family val="2"/>
        <scheme val="minor"/>
      </rPr>
      <t>without</t>
    </r>
    <r>
      <rPr>
        <sz val="11"/>
        <color rgb="FFFA7D00"/>
        <rFont val="Calibri"/>
        <family val="2"/>
        <scheme val="minor"/>
      </rPr>
      <t xml:space="preserve"> additional doctoral)</t>
    </r>
  </si>
  <si>
    <t>FELLOWSHIP INFORMATION</t>
  </si>
  <si>
    <t>FELLOWSHIP COSTS</t>
  </si>
  <si>
    <t>WARNING AND USER INFORMATION</t>
  </si>
  <si>
    <t>Please fill in cells with orange "input" labels; fields marked with * are mandatory</t>
  </si>
  <si>
    <r>
      <t xml:space="preserve">Researcher name </t>
    </r>
    <r>
      <rPr>
        <i/>
        <sz val="10"/>
        <color rgb="FF3F3F76"/>
        <rFont val="Arial"/>
        <family val="2"/>
      </rPr>
      <t>(Firstname LASTNAME)</t>
    </r>
    <r>
      <rPr>
        <b/>
        <sz val="10"/>
        <color rgb="FF3F3F76"/>
        <rFont val="Arial"/>
        <family val="2"/>
      </rPr>
      <t>*</t>
    </r>
  </si>
  <si>
    <r>
      <t xml:space="preserve">Gender </t>
    </r>
    <r>
      <rPr>
        <i/>
        <sz val="10"/>
        <color rgb="FF3F3F76"/>
        <rFont val="Arial"/>
        <family val="2"/>
      </rPr>
      <t>(M/F/O)*</t>
    </r>
  </si>
  <si>
    <t>Nationality*</t>
  </si>
  <si>
    <r>
      <t xml:space="preserve">Date of Birth </t>
    </r>
    <r>
      <rPr>
        <i/>
        <sz val="10"/>
        <color rgb="FF3F3F76"/>
        <rFont val="Arial"/>
        <family val="2"/>
      </rPr>
      <t>(dd/mm/yyyy)</t>
    </r>
    <r>
      <rPr>
        <b/>
        <sz val="10"/>
        <color rgb="FF3F3F76"/>
        <rFont val="Arial"/>
        <family val="2"/>
      </rPr>
      <t>*</t>
    </r>
  </si>
  <si>
    <r>
      <t xml:space="preserve">Family allowance </t>
    </r>
    <r>
      <rPr>
        <i/>
        <sz val="10"/>
        <color rgb="FF3F3F76"/>
        <rFont val="Arial"/>
        <family val="2"/>
      </rPr>
      <t>(Y/N)</t>
    </r>
    <r>
      <rPr>
        <b/>
        <sz val="10"/>
        <color rgb="FF3F3F76"/>
        <rFont val="Arial"/>
        <family val="2"/>
      </rPr>
      <t>*</t>
    </r>
  </si>
  <si>
    <r>
      <rPr>
        <b/>
        <sz val="11"/>
        <color rgb="FF3F3F76"/>
        <rFont val="Calibri"/>
        <family val="2"/>
        <scheme val="minor"/>
      </rPr>
      <t>Special needs allowance required*</t>
    </r>
    <r>
      <rPr>
        <u/>
        <sz val="11"/>
        <color theme="10"/>
        <rFont val="Calibri"/>
        <family val="2"/>
        <scheme val="minor"/>
      </rPr>
      <t xml:space="preserve">
(cf. MSCA work programme, p.76/p.84)</t>
    </r>
  </si>
  <si>
    <r>
      <t xml:space="preserve">Academic level </t>
    </r>
    <r>
      <rPr>
        <i/>
        <sz val="10"/>
        <color rgb="FF3F3F76"/>
        <rFont val="Arial"/>
        <family val="2"/>
      </rPr>
      <t>(Doctoral/Postdoctoral)</t>
    </r>
    <r>
      <rPr>
        <b/>
        <sz val="10"/>
        <color rgb="FF3F3F76"/>
        <rFont val="Arial"/>
        <family val="2"/>
      </rPr>
      <t>*</t>
    </r>
  </si>
  <si>
    <r>
      <t xml:space="preserve">Start date </t>
    </r>
    <r>
      <rPr>
        <i/>
        <sz val="10"/>
        <color rgb="FF3F3F76"/>
        <rFont val="Arial"/>
        <family val="2"/>
      </rPr>
      <t>(dd/mm/yy)</t>
    </r>
    <r>
      <rPr>
        <b/>
        <i/>
        <sz val="10"/>
        <color rgb="FF3F3F76"/>
        <rFont val="Arial"/>
        <family val="2"/>
      </rPr>
      <t>*</t>
    </r>
  </si>
  <si>
    <r>
      <t xml:space="preserve">End date </t>
    </r>
    <r>
      <rPr>
        <i/>
        <sz val="10"/>
        <color rgb="FF3F3F76"/>
        <rFont val="Arial"/>
        <family val="2"/>
      </rPr>
      <t>(dd/mm/yy)</t>
    </r>
    <r>
      <rPr>
        <b/>
        <sz val="10"/>
        <color rgb="FF3F3F76"/>
        <rFont val="Arial"/>
        <family val="2"/>
      </rPr>
      <t>*</t>
    </r>
  </si>
  <si>
    <r>
      <t xml:space="preserve">Host organisation </t>
    </r>
    <r>
      <rPr>
        <sz val="10"/>
        <color rgb="FF3F3F76"/>
        <rFont val="Arial"/>
        <family val="2"/>
      </rPr>
      <t>(employer)</t>
    </r>
    <r>
      <rPr>
        <b/>
        <sz val="10"/>
        <color rgb="FF3F3F76"/>
        <rFont val="Arial"/>
        <family val="2"/>
      </rPr>
      <t>*</t>
    </r>
  </si>
  <si>
    <t>Country (Host organisation)*</t>
  </si>
  <si>
    <r>
      <t>Destination Organisation</t>
    </r>
    <r>
      <rPr>
        <i/>
        <sz val="10"/>
        <color rgb="FF3F3F76"/>
        <rFont val="Arial"/>
        <family val="2"/>
      </rPr>
      <t xml:space="preserve"> (usually same as employer)*
</t>
    </r>
  </si>
  <si>
    <t>Country (Destination organisation)*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</si>
</sst>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EUR]"/>
    <numFmt numFmtId="165" formatCode="0.0000"/>
    <numFmt numFmtId="166" formatCode="#,##0.0000000000\ [$EUR]"/>
  </numFmts>
  <fonts count="3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rgb="FF3F3F76"/>
      <name val="Arial"/>
      <family val="2"/>
    </font>
    <font>
      <i/>
      <sz val="10"/>
      <color rgb="FF3F3F76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0"/>
      <name val="Arial"/>
      <family val="2"/>
    </font>
    <font>
      <sz val="18"/>
      <color theme="0"/>
      <name val="Arial"/>
      <family val="2"/>
    </font>
    <font>
      <b/>
      <sz val="20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rgb="FF3F3F76"/>
      <name val="Arial"/>
      <family val="2"/>
    </font>
    <font>
      <b/>
      <i/>
      <u/>
      <sz val="10"/>
      <color rgb="FF3F3F76"/>
      <name val="Arial"/>
      <family val="2"/>
    </font>
    <font>
      <i/>
      <sz val="10"/>
      <color rgb="FFFA7D00"/>
      <name val="Arial"/>
      <family val="2"/>
    </font>
    <font>
      <sz val="10"/>
      <color rgb="FFFA7D0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rgb="FFFA7D00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sz val="10"/>
      <color theme="0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  <xf numFmtId="0" fontId="16" fillId="6" borderId="14" applyNumberFormat="0" applyFont="0" applyAlignment="0" applyProtection="0"/>
    <xf numFmtId="0" fontId="31" fillId="0" borderId="0" applyNumberFormat="0" applyFill="0" applyBorder="0" applyAlignment="0" applyProtection="0"/>
  </cellStyleXfs>
  <cellXfs count="143">
    <xf numFmtId="0" fontId="0" fillId="0" borderId="0" xfId="0"/>
    <xf numFmtId="14" fontId="0" fillId="4" borderId="0" xfId="0" applyNumberFormat="1" applyFill="1" applyAlignment="1">
      <alignment horizontal="left" vertical="center" wrapText="1"/>
    </xf>
    <xf numFmtId="10" fontId="0" fillId="4" borderId="0" xfId="0" applyNumberFormat="1" applyFill="1" applyAlignment="1">
      <alignment horizontal="left" vertical="center" wrapText="1"/>
    </xf>
    <xf numFmtId="10" fontId="0" fillId="0" borderId="0" xfId="0" applyNumberFormat="1"/>
    <xf numFmtId="0" fontId="5" fillId="0" borderId="0" xfId="0" applyFont="1" applyProtection="1"/>
    <xf numFmtId="0" fontId="6" fillId="0" borderId="0" xfId="0" applyFont="1" applyProtection="1"/>
    <xf numFmtId="14" fontId="6" fillId="0" borderId="0" xfId="0" applyNumberFormat="1" applyFont="1" applyAlignment="1" applyProtection="1">
      <alignment horizontal="center"/>
    </xf>
    <xf numFmtId="14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8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1" fillId="3" borderId="3" xfId="2" applyFont="1" applyBorder="1" applyAlignment="1" applyProtection="1">
      <alignment horizontal="center" vertical="center" wrapText="1"/>
    </xf>
    <xf numFmtId="0" fontId="12" fillId="2" borderId="3" xfId="1" applyFont="1" applyBorder="1" applyAlignment="1" applyProtection="1">
      <alignment horizontal="center" vertical="center" wrapText="1"/>
    </xf>
    <xf numFmtId="14" fontId="12" fillId="2" borderId="5" xfId="1" applyNumberFormat="1" applyFont="1" applyBorder="1" applyAlignment="1" applyProtection="1">
      <alignment horizontal="center" vertical="center" wrapText="1"/>
    </xf>
    <xf numFmtId="14" fontId="11" fillId="3" borderId="3" xfId="2" applyNumberFormat="1" applyFont="1" applyBorder="1" applyAlignment="1" applyProtection="1">
      <alignment horizontal="center" vertical="center" wrapText="1"/>
    </xf>
    <xf numFmtId="14" fontId="12" fillId="2" borderId="3" xfId="1" applyNumberFormat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11" fillId="3" borderId="1" xfId="2" applyFont="1" applyAlignment="1" applyProtection="1">
      <alignment horizontal="center" vertical="center" wrapText="1"/>
    </xf>
    <xf numFmtId="0" fontId="12" fillId="2" borderId="1" xfId="1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center" vertical="center"/>
      <protection locked="0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/>
    <xf numFmtId="14" fontId="0" fillId="0" borderId="0" xfId="0" applyNumberFormat="1"/>
    <xf numFmtId="0" fontId="3" fillId="0" borderId="0" xfId="3"/>
    <xf numFmtId="0" fontId="2" fillId="3" borderId="13" xfId="2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shrinkToFi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2" fillId="3" borderId="15" xfId="2" applyBorder="1" applyAlignment="1">
      <alignment horizontal="center" vertical="center" wrapText="1"/>
    </xf>
    <xf numFmtId="0" fontId="3" fillId="0" borderId="0" xfId="3" applyProtection="1"/>
    <xf numFmtId="0" fontId="23" fillId="2" borderId="3" xfId="1" applyFont="1" applyBorder="1" applyAlignment="1" applyProtection="1">
      <alignment horizontal="center" vertical="center" wrapText="1"/>
    </xf>
    <xf numFmtId="0" fontId="23" fillId="2" borderId="4" xfId="1" applyFont="1" applyBorder="1" applyAlignment="1" applyProtection="1">
      <alignment horizontal="center" vertical="center" wrapText="1"/>
    </xf>
    <xf numFmtId="165" fontId="6" fillId="0" borderId="7" xfId="0" applyNumberFormat="1" applyFont="1" applyBorder="1" applyAlignment="1" applyProtection="1">
      <alignment horizontal="center" vertical="center"/>
    </xf>
    <xf numFmtId="0" fontId="9" fillId="2" borderId="1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/>
    <xf numFmtId="164" fontId="6" fillId="0" borderId="17" xfId="0" applyNumberFormat="1" applyFont="1" applyBorder="1" applyAlignment="1" applyProtection="1">
      <alignment horizontal="center" vertical="center" shrinkToFit="1"/>
    </xf>
    <xf numFmtId="0" fontId="11" fillId="3" borderId="18" xfId="2" applyFont="1" applyBorder="1" applyAlignment="1" applyProtection="1">
      <alignment horizontal="center" vertical="center" wrapText="1"/>
    </xf>
    <xf numFmtId="0" fontId="0" fillId="0" borderId="0" xfId="0" applyFont="1"/>
    <xf numFmtId="14" fontId="0" fillId="0" borderId="0" xfId="0" applyNumberFormat="1" applyFont="1"/>
    <xf numFmtId="0" fontId="2" fillId="3" borderId="4" xfId="2" applyFont="1" applyBorder="1" applyAlignment="1">
      <alignment horizontal="center" vertical="center" wrapText="1"/>
    </xf>
    <xf numFmtId="0" fontId="26" fillId="3" borderId="3" xfId="2" applyFont="1" applyBorder="1" applyAlignment="1" applyProtection="1">
      <alignment horizontal="center" vertical="center" wrapText="1"/>
    </xf>
    <xf numFmtId="0" fontId="15" fillId="3" borderId="2" xfId="2" applyFont="1" applyBorder="1" applyAlignment="1">
      <alignment horizontal="center" vertical="center" wrapText="1"/>
    </xf>
    <xf numFmtId="0" fontId="2" fillId="3" borderId="3" xfId="2" applyFont="1" applyBorder="1" applyAlignment="1">
      <alignment horizontal="center" vertical="center" wrapText="1"/>
    </xf>
    <xf numFmtId="2" fontId="6" fillId="0" borderId="7" xfId="0" applyNumberFormat="1" applyFont="1" applyBorder="1" applyAlignment="1" applyProtection="1">
      <alignment horizontal="left" vertical="center"/>
      <protection locked="0"/>
    </xf>
    <xf numFmtId="166" fontId="6" fillId="0" borderId="0" xfId="0" applyNumberFormat="1" applyFont="1" applyAlignment="1" applyProtection="1">
      <alignment wrapText="1"/>
    </xf>
    <xf numFmtId="2" fontId="6" fillId="0" borderId="7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wrapText="1" shrinkToFit="1"/>
    </xf>
    <xf numFmtId="0" fontId="12" fillId="2" borderId="3" xfId="1" applyFont="1" applyBorder="1" applyAlignment="1" applyProtection="1">
      <alignment horizontal="center" vertical="center" wrapText="1" shrinkToFit="1"/>
    </xf>
    <xf numFmtId="2" fontId="6" fillId="0" borderId="7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left" vertical="center"/>
      <protection locked="0"/>
    </xf>
    <xf numFmtId="164" fontId="6" fillId="0" borderId="11" xfId="0" applyNumberFormat="1" applyFont="1" applyBorder="1" applyAlignment="1" applyProtection="1">
      <alignment horizontal="right" vertical="center" shrinkToFit="1"/>
    </xf>
    <xf numFmtId="164" fontId="6" fillId="0" borderId="16" xfId="0" applyNumberFormat="1" applyFont="1" applyBorder="1" applyAlignment="1" applyProtection="1">
      <alignment horizontal="right" vertical="center" shrinkToFit="1"/>
    </xf>
    <xf numFmtId="0" fontId="8" fillId="5" borderId="20" xfId="0" applyFont="1" applyFill="1" applyBorder="1" applyAlignment="1" applyProtection="1">
      <alignment vertical="center"/>
    </xf>
    <xf numFmtId="0" fontId="8" fillId="5" borderId="6" xfId="0" applyFont="1" applyFill="1" applyBorder="1" applyAlignment="1" applyProtection="1">
      <alignment vertical="center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4" fontId="4" fillId="0" borderId="2" xfId="0" applyNumberFormat="1" applyFont="1" applyBorder="1"/>
    <xf numFmtId="164" fontId="8" fillId="0" borderId="8" xfId="0" applyNumberFormat="1" applyFont="1" applyBorder="1" applyAlignment="1" applyProtection="1">
      <alignment horizontal="right" vertical="center" shrinkToFit="1"/>
    </xf>
    <xf numFmtId="164" fontId="27" fillId="4" borderId="2" xfId="0" applyNumberFormat="1" applyFont="1" applyFill="1" applyBorder="1" applyAlignment="1">
      <alignment horizontal="right"/>
    </xf>
    <xf numFmtId="164" fontId="27" fillId="4" borderId="0" xfId="0" applyNumberFormat="1" applyFont="1" applyFill="1" applyAlignment="1">
      <alignment horizontal="right"/>
    </xf>
    <xf numFmtId="0" fontId="0" fillId="8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0" fontId="2" fillId="3" borderId="21" xfId="2" applyFont="1" applyBorder="1" applyAlignment="1">
      <alignment horizontal="center" vertical="center" wrapText="1"/>
    </xf>
    <xf numFmtId="0" fontId="2" fillId="3" borderId="22" xfId="2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/>
    </xf>
    <xf numFmtId="0" fontId="2" fillId="3" borderId="23" xfId="2" applyFont="1" applyBorder="1" applyAlignment="1">
      <alignment horizontal="center" vertical="center" wrapText="1"/>
    </xf>
    <xf numFmtId="0" fontId="0" fillId="8" borderId="21" xfId="0" applyNumberFormat="1" applyFont="1" applyFill="1" applyBorder="1" applyAlignment="1">
      <alignment horizontal="left" vertical="center"/>
    </xf>
    <xf numFmtId="164" fontId="0" fillId="0" borderId="21" xfId="0" applyNumberFormat="1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29" fillId="0" borderId="0" xfId="0" applyFont="1" applyAlignment="1">
      <alignment vertical="center"/>
    </xf>
    <xf numFmtId="0" fontId="0" fillId="0" borderId="0" xfId="0"/>
    <xf numFmtId="14" fontId="1" fillId="2" borderId="1" xfId="1" applyNumberFormat="1"/>
    <xf numFmtId="0" fontId="18" fillId="0" borderId="0" xfId="0" applyFont="1"/>
    <xf numFmtId="0" fontId="17" fillId="6" borderId="14" xfId="4" applyFont="1" applyAlignment="1">
      <alignment horizontal="center" vertical="center"/>
    </xf>
    <xf numFmtId="0" fontId="3" fillId="0" borderId="0" xfId="3" applyProtection="1"/>
    <xf numFmtId="165" fontId="2" fillId="3" borderId="1" xfId="2" applyNumberFormat="1"/>
    <xf numFmtId="0" fontId="1" fillId="2" borderId="1" xfId="1"/>
    <xf numFmtId="14" fontId="2" fillId="3" borderId="1" xfId="2" applyNumberFormat="1"/>
    <xf numFmtId="0" fontId="12" fillId="2" borderId="26" xfId="1" applyFont="1" applyBorder="1" applyAlignment="1" applyProtection="1">
      <alignment vertical="center" wrapText="1"/>
    </xf>
    <xf numFmtId="0" fontId="0" fillId="0" borderId="27" xfId="0" applyBorder="1" applyAlignment="1">
      <alignment horizontal="center"/>
    </xf>
    <xf numFmtId="0" fontId="6" fillId="0" borderId="28" xfId="0" applyFont="1" applyBorder="1" applyAlignment="1" applyProtection="1">
      <alignment horizontal="center" vertical="center"/>
      <protection locked="0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0" fontId="23" fillId="2" borderId="26" xfId="1" applyFont="1" applyBorder="1" applyAlignment="1" applyProtection="1">
      <alignment vertical="center" wrapText="1"/>
    </xf>
    <xf numFmtId="14" fontId="12" fillId="2" borderId="26" xfId="1" applyNumberFormat="1" applyFont="1" applyBorder="1" applyAlignment="1" applyProtection="1">
      <alignment vertical="center" wrapText="1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0" fontId="11" fillId="3" borderId="26" xfId="2" applyFont="1" applyBorder="1" applyAlignment="1" applyProtection="1">
      <alignment vertical="center" wrapText="1"/>
    </xf>
    <xf numFmtId="165" fontId="30" fillId="7" borderId="28" xfId="0" applyNumberFormat="1" applyFont="1" applyFill="1" applyBorder="1" applyAlignment="1" applyProtection="1">
      <alignment horizontal="center" vertical="center"/>
    </xf>
    <xf numFmtId="2" fontId="6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3" borderId="26" xfId="2" applyFont="1" applyBorder="1" applyAlignment="1" applyProtection="1">
      <alignment horizontal="left" vertical="center" wrapText="1"/>
    </xf>
    <xf numFmtId="164" fontId="30" fillId="7" borderId="32" xfId="0" applyNumberFormat="1" applyFont="1" applyFill="1" applyBorder="1" applyAlignment="1" applyProtection="1">
      <alignment horizontal="right" vertical="center" shrinkToFit="1"/>
    </xf>
    <xf numFmtId="0" fontId="11" fillId="3" borderId="33" xfId="2" applyFont="1" applyBorder="1" applyAlignment="1" applyProtection="1">
      <alignment horizontal="left" vertical="center" wrapText="1"/>
    </xf>
    <xf numFmtId="0" fontId="11" fillId="3" borderId="34" xfId="2" applyFont="1" applyBorder="1" applyAlignment="1" applyProtection="1">
      <alignment horizontal="left" vertical="center" wrapText="1"/>
    </xf>
    <xf numFmtId="0" fontId="11" fillId="3" borderId="35" xfId="2" applyFont="1" applyBorder="1" applyAlignment="1" applyProtection="1">
      <alignment vertical="center" wrapText="1"/>
    </xf>
    <xf numFmtId="0" fontId="6" fillId="7" borderId="28" xfId="0" applyFont="1" applyFill="1" applyBorder="1" applyAlignment="1" applyProtection="1">
      <alignment horizontal="center" vertical="center" wrapText="1"/>
    </xf>
    <xf numFmtId="0" fontId="12" fillId="2" borderId="36" xfId="1" applyFont="1" applyBorder="1" applyAlignment="1" applyProtection="1">
      <alignment vertical="center" wrapText="1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164" fontId="6" fillId="0" borderId="11" xfId="0" applyNumberFormat="1" applyFont="1" applyBorder="1" applyAlignment="1">
      <alignment horizontal="right" vertical="center" shrinkToFit="1"/>
    </xf>
    <xf numFmtId="164" fontId="6" fillId="0" borderId="16" xfId="0" applyNumberFormat="1" applyFont="1" applyBorder="1" applyAlignment="1">
      <alignment horizontal="right" vertical="center" shrinkToFit="1"/>
    </xf>
    <xf numFmtId="14" fontId="6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12" fillId="2" borderId="38" xfId="1" applyFont="1" applyBorder="1" applyAlignment="1" applyProtection="1">
      <alignment vertical="center" wrapText="1"/>
    </xf>
    <xf numFmtId="2" fontId="6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2" borderId="3" xfId="1" applyFont="1" applyBorder="1" applyAlignment="1" applyProtection="1">
      <alignment horizontal="left" vertical="center" wrapText="1"/>
    </xf>
    <xf numFmtId="0" fontId="31" fillId="2" borderId="26" xfId="5" applyFill="1" applyBorder="1" applyAlignment="1" applyProtection="1">
      <alignment vertical="center" wrapText="1"/>
    </xf>
    <xf numFmtId="0" fontId="8" fillId="5" borderId="29" xfId="0" applyFont="1" applyFill="1" applyBorder="1" applyAlignment="1" applyProtection="1">
      <alignment horizontal="left" vertical="center"/>
    </xf>
    <xf numFmtId="0" fontId="8" fillId="5" borderId="3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8" fillId="5" borderId="24" xfId="0" applyFont="1" applyFill="1" applyBorder="1" applyAlignment="1" applyProtection="1">
      <alignment horizontal="left" vertical="center"/>
    </xf>
    <xf numFmtId="0" fontId="8" fillId="5" borderId="25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19" xfId="0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</cellXfs>
  <cellStyles count="6">
    <cellStyle name="Calculation" xfId="2" builtinId="22"/>
    <cellStyle name="Explanatory Text" xfId="3" builtinId="53"/>
    <cellStyle name="Hyperlink" xfId="5" builtinId="8"/>
    <cellStyle name="Input" xfId="1" builtinId="20"/>
    <cellStyle name="Normal" xfId="0" builtinId="0"/>
    <cellStyle name="Note" xfId="4" builtinId="10"/>
  </cellStyles>
  <dxfs count="2"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19</xdr:row>
      <xdr:rowOff>47625</xdr:rowOff>
    </xdr:from>
    <xdr:to>
      <xdr:col>20</xdr:col>
      <xdr:colOff>113504</xdr:colOff>
      <xdr:row>36</xdr:row>
      <xdr:rowOff>171030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3857625"/>
          <a:ext cx="6371429" cy="3361905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3</xdr:row>
      <xdr:rowOff>57150</xdr:rowOff>
    </xdr:from>
    <xdr:to>
      <xdr:col>20</xdr:col>
      <xdr:colOff>65881</xdr:colOff>
      <xdr:row>18</xdr:row>
      <xdr:rowOff>152031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819150"/>
          <a:ext cx="6352381" cy="29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19</xdr:row>
      <xdr:rowOff>47625</xdr:rowOff>
    </xdr:from>
    <xdr:to>
      <xdr:col>20</xdr:col>
      <xdr:colOff>113504</xdr:colOff>
      <xdr:row>36</xdr:row>
      <xdr:rowOff>171030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D7F3802-7819-422C-9223-06208764F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3857625"/>
          <a:ext cx="6371429" cy="3361905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3</xdr:row>
      <xdr:rowOff>57150</xdr:rowOff>
    </xdr:from>
    <xdr:to>
      <xdr:col>20</xdr:col>
      <xdr:colOff>65881</xdr:colOff>
      <xdr:row>18</xdr:row>
      <xdr:rowOff>152031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C8C2785A-0F30-4678-B2DF-E3E648656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819150"/>
          <a:ext cx="6352381" cy="29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769327</xdr:colOff>
      <xdr:row>0</xdr:row>
      <xdr:rowOff>73269</xdr:rowOff>
    </xdr:from>
    <xdr:to>
      <xdr:col>1</xdr:col>
      <xdr:colOff>2228558</xdr:colOff>
      <xdr:row>1</xdr:row>
      <xdr:rowOff>478936</xdr:rowOff>
    </xdr:to>
    <xdr:pic>
      <xdr:nvPicPr>
        <xdr:cNvPr id="3" name="image1.jpeg" descr="logo">
          <a:extLst>
            <a:ext uri="{FF2B5EF4-FFF2-40B4-BE49-F238E27FC236}">
              <a16:creationId xmlns:a16="http://schemas.microsoft.com/office/drawing/2014/main" id="{4BC4EBDD-115B-43A3-8441-21A829B2C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0" y="73269"/>
          <a:ext cx="1470661" cy="713105"/>
        </a:xfrm>
        <a:prstGeom prst="rect">
          <a:avLst/>
        </a:prstGeom>
      </xdr:spPr>
    </xdr:pic>
    <xdr:clientData/>
  </xdr:twoCellAnchor>
  <xdr:twoCellAnchor editAs="oneCell">
    <xdr:from>
      <xdr:col>0</xdr:col>
      <xdr:colOff>3165231</xdr:colOff>
      <xdr:row>0</xdr:row>
      <xdr:rowOff>131884</xdr:rowOff>
    </xdr:from>
    <xdr:to>
      <xdr:col>1</xdr:col>
      <xdr:colOff>552161</xdr:colOff>
      <xdr:row>1</xdr:row>
      <xdr:rowOff>454366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4D5DB84-4198-47A6-BF87-146D1BEC4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65231" y="131884"/>
          <a:ext cx="1121023" cy="637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603250</xdr:colOff>
      <xdr:row>1</xdr:row>
      <xdr:rowOff>169333</xdr:rowOff>
    </xdr:from>
    <xdr:to>
      <xdr:col>13</xdr:col>
      <xdr:colOff>952077</xdr:colOff>
      <xdr:row>1</xdr:row>
      <xdr:rowOff>882438</xdr:rowOff>
    </xdr:to>
    <xdr:pic>
      <xdr:nvPicPr>
        <xdr:cNvPr id="2" name="image1.jpeg" descr="logo">
          <a:extLst>
            <a:ext uri="{FF2B5EF4-FFF2-40B4-BE49-F238E27FC236}">
              <a16:creationId xmlns:a16="http://schemas.microsoft.com/office/drawing/2014/main" id="{5A0FCAB1-A19C-4E06-8C97-E85B698D4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53583" y="222250"/>
          <a:ext cx="1470661" cy="713105"/>
        </a:xfrm>
        <a:prstGeom prst="rect">
          <a:avLst/>
        </a:prstGeom>
      </xdr:spPr>
    </xdr:pic>
    <xdr:clientData/>
  </xdr:twoCellAnchor>
  <xdr:twoCellAnchor editAs="oneCell">
    <xdr:from>
      <xdr:col>11</xdr:col>
      <xdr:colOff>31750</xdr:colOff>
      <xdr:row>1</xdr:row>
      <xdr:rowOff>243417</xdr:rowOff>
    </xdr:from>
    <xdr:to>
      <xdr:col>12</xdr:col>
      <xdr:colOff>189690</xdr:colOff>
      <xdr:row>1</xdr:row>
      <xdr:rowOff>880957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A2136E86-C211-4B4D-B1FC-DD849A416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19000" y="296334"/>
          <a:ext cx="1121023" cy="637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beitsgruppen\Projekt_Online\Online-Projekt_2020\Formulare%20Auswahl\MSCA4UKRAINE\MSCA4UA_reporting_ext_v1.0_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1-INFORMATION ON RESEARCHERS"/>
      <sheetName val="2-CONSOLIDATED REPORT"/>
    </sheetNames>
    <sheetDataSet>
      <sheetData sheetId="0">
        <row r="1">
          <cell r="F1" t="str">
            <v>Type</v>
          </cell>
          <cell r="G1" t="str">
            <v>Living</v>
          </cell>
          <cell r="H1" t="str">
            <v>Mobility</v>
          </cell>
          <cell r="I1" t="str">
            <v>Family</v>
          </cell>
          <cell r="J1" t="str">
            <v>RTN</v>
          </cell>
          <cell r="K1" t="str">
            <v>MGT</v>
          </cell>
        </row>
        <row r="2">
          <cell r="F2" t="str">
            <v>Doctoral</v>
          </cell>
          <cell r="G2">
            <v>3400</v>
          </cell>
          <cell r="H2">
            <v>600</v>
          </cell>
          <cell r="I2">
            <v>660</v>
          </cell>
          <cell r="J2">
            <v>1600</v>
          </cell>
          <cell r="K2">
            <v>1200</v>
          </cell>
        </row>
        <row r="3">
          <cell r="F3" t="str">
            <v>Postdoctoral</v>
          </cell>
          <cell r="G3">
            <v>5080</v>
          </cell>
          <cell r="H3">
            <v>600</v>
          </cell>
          <cell r="I3">
            <v>660</v>
          </cell>
          <cell r="J3">
            <v>1000</v>
          </cell>
          <cell r="K3">
            <v>650</v>
          </cell>
          <cell r="AB3">
            <v>44743</v>
          </cell>
          <cell r="AG3">
            <v>45107</v>
          </cell>
        </row>
        <row r="4">
          <cell r="AB4">
            <v>45108</v>
          </cell>
          <cell r="AG4">
            <v>45473</v>
          </cell>
        </row>
        <row r="5">
          <cell r="AB5">
            <v>45474</v>
          </cell>
          <cell r="AG5">
            <v>45838</v>
          </cell>
        </row>
        <row r="6">
          <cell r="AB6">
            <v>45839</v>
          </cell>
          <cell r="AG6">
            <v>46203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arie-sklodowska-curie-actions.ec.europa.eu/document/horizon-europe-work-programme-2021-2022-marie-sklodowska-curie-action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workbookViewId="0">
      <selection activeCell="V25" sqref="V25"/>
    </sheetView>
  </sheetViews>
  <sheetFormatPr defaultColWidth="9.140625" defaultRowHeight="15" x14ac:dyDescent="0.25"/>
  <cols>
    <col min="1" max="1" width="8.7109375" bestFit="1" customWidth="1"/>
    <col min="2" max="2" width="22.42578125" bestFit="1" customWidth="1"/>
    <col min="3" max="3" width="6.28515625" bestFit="1" customWidth="1"/>
    <col min="4" max="4" width="10.140625" style="3" bestFit="1" customWidth="1"/>
    <col min="16" max="17" width="0" hidden="1" customWidth="1"/>
    <col min="18" max="19" width="12.5703125" hidden="1" customWidth="1"/>
    <col min="20" max="20" width="10.5703125" hidden="1" customWidth="1"/>
    <col min="21" max="21" width="11.7109375" customWidth="1"/>
    <col min="22" max="22" width="25.5703125" bestFit="1" customWidth="1"/>
    <col min="23" max="23" width="15.85546875" customWidth="1"/>
    <col min="24" max="24" width="22.85546875" hidden="1" customWidth="1"/>
    <col min="25" max="25" width="10.7109375" hidden="1" customWidth="1"/>
    <col min="26" max="26" width="11.28515625" bestFit="1" customWidth="1"/>
    <col min="27" max="27" width="10.7109375" customWidth="1"/>
    <col min="28" max="28" width="11.28515625" customWidth="1"/>
    <col min="29" max="31" width="4.85546875" customWidth="1"/>
    <col min="33" max="33" width="10.42578125" customWidth="1"/>
    <col min="34" max="36" width="4.7109375" customWidth="1"/>
  </cols>
  <sheetData>
    <row r="1" spans="1:36" ht="30" x14ac:dyDescent="0.25">
      <c r="A1" s="1" t="s">
        <v>0</v>
      </c>
      <c r="B1" s="1" t="s">
        <v>1</v>
      </c>
      <c r="C1" s="1" t="s">
        <v>2</v>
      </c>
      <c r="D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R1" s="41" t="s">
        <v>130</v>
      </c>
      <c r="S1" s="41" t="s">
        <v>132</v>
      </c>
      <c r="T1" s="41" t="s">
        <v>131</v>
      </c>
      <c r="V1" s="100" t="s">
        <v>169</v>
      </c>
      <c r="W1" s="97"/>
      <c r="X1" s="97"/>
      <c r="Y1" s="97"/>
      <c r="Z1" s="97"/>
      <c r="AA1" s="97" t="s">
        <v>188</v>
      </c>
      <c r="AB1" s="98">
        <v>44743</v>
      </c>
      <c r="AC1" s="97"/>
      <c r="AD1" s="97"/>
      <c r="AE1" s="97"/>
      <c r="AF1" s="97"/>
      <c r="AG1" s="97"/>
      <c r="AH1" s="97"/>
      <c r="AI1" s="97"/>
      <c r="AJ1" s="97"/>
    </row>
    <row r="2" spans="1:36" x14ac:dyDescent="0.25">
      <c r="A2" t="s">
        <v>10</v>
      </c>
      <c r="B2" t="s">
        <v>11</v>
      </c>
      <c r="C2" t="s">
        <v>12</v>
      </c>
      <c r="D2" s="3">
        <v>1.0629999999999999</v>
      </c>
      <c r="F2" t="s">
        <v>13</v>
      </c>
      <c r="G2">
        <v>3400</v>
      </c>
      <c r="H2">
        <v>600</v>
      </c>
      <c r="I2">
        <v>660</v>
      </c>
      <c r="J2">
        <v>1000</v>
      </c>
      <c r="K2">
        <v>650</v>
      </c>
      <c r="R2" t="s">
        <v>133</v>
      </c>
      <c r="S2" s="33">
        <v>44197</v>
      </c>
      <c r="T2">
        <v>31</v>
      </c>
      <c r="V2" s="97"/>
      <c r="W2" s="97"/>
      <c r="X2" s="97"/>
      <c r="Y2" s="97"/>
      <c r="Z2" s="97"/>
      <c r="AA2" s="97" t="s">
        <v>189</v>
      </c>
      <c r="AB2" s="103">
        <v>48</v>
      </c>
      <c r="AC2" s="97"/>
      <c r="AD2" s="97"/>
      <c r="AE2" s="97"/>
      <c r="AF2" s="97"/>
      <c r="AG2" s="97"/>
      <c r="AH2" s="97"/>
      <c r="AI2" s="97"/>
      <c r="AJ2" s="97"/>
    </row>
    <row r="3" spans="1:36" x14ac:dyDescent="0.25">
      <c r="A3" t="s">
        <v>14</v>
      </c>
      <c r="B3" t="s">
        <v>15</v>
      </c>
      <c r="C3" t="s">
        <v>12</v>
      </c>
      <c r="D3" s="3">
        <v>1</v>
      </c>
      <c r="F3" t="s">
        <v>16</v>
      </c>
      <c r="G3">
        <v>5080</v>
      </c>
      <c r="H3">
        <v>600</v>
      </c>
      <c r="I3">
        <v>660</v>
      </c>
      <c r="J3">
        <v>1000</v>
      </c>
      <c r="K3">
        <v>650</v>
      </c>
      <c r="R3" t="s">
        <v>134</v>
      </c>
      <c r="S3" s="33">
        <v>44228</v>
      </c>
      <c r="T3">
        <v>28</v>
      </c>
      <c r="V3" s="99" t="s">
        <v>184</v>
      </c>
      <c r="W3" s="97"/>
      <c r="X3" s="97"/>
      <c r="Y3" s="97"/>
      <c r="Z3" s="97"/>
      <c r="AA3" s="97" t="s">
        <v>190</v>
      </c>
      <c r="AB3" s="104">
        <f>AB1</f>
        <v>44743</v>
      </c>
      <c r="AC3" s="97">
        <f>DAY(AB3)</f>
        <v>1</v>
      </c>
      <c r="AD3" s="97">
        <f>MONTH(AB3)</f>
        <v>7</v>
      </c>
      <c r="AE3" s="97">
        <f>YEAR(AB3)</f>
        <v>2022</v>
      </c>
      <c r="AF3" s="97" t="s">
        <v>191</v>
      </c>
      <c r="AG3" s="104">
        <f>EDATE(AB3,12)-1</f>
        <v>45107</v>
      </c>
      <c r="AH3" s="97">
        <f>DAY(AG3)</f>
        <v>30</v>
      </c>
      <c r="AI3" s="97">
        <f>MONTH(AG3)</f>
        <v>6</v>
      </c>
      <c r="AJ3" s="97">
        <f>YEAR(AG3)</f>
        <v>2023</v>
      </c>
    </row>
    <row r="4" spans="1:36" x14ac:dyDescent="0.25">
      <c r="A4" t="s">
        <v>17</v>
      </c>
      <c r="B4" t="s">
        <v>18</v>
      </c>
      <c r="C4" t="s">
        <v>12</v>
      </c>
      <c r="D4" s="3">
        <v>0.54800000000000004</v>
      </c>
      <c r="R4" t="s">
        <v>135</v>
      </c>
      <c r="S4" s="33">
        <v>44256</v>
      </c>
      <c r="T4">
        <v>31</v>
      </c>
      <c r="V4" s="97" t="s">
        <v>122</v>
      </c>
      <c r="W4" s="98">
        <v>44986</v>
      </c>
      <c r="X4" s="97"/>
      <c r="Y4" s="97"/>
      <c r="Z4" s="97"/>
      <c r="AA4" s="97" t="s">
        <v>192</v>
      </c>
      <c r="AB4" s="104">
        <f>AG3+1</f>
        <v>45108</v>
      </c>
      <c r="AC4" s="97">
        <f t="shared" ref="AC4:AC6" si="0">DAY(AB4)</f>
        <v>1</v>
      </c>
      <c r="AD4" s="97">
        <f t="shared" ref="AD4:AD6" si="1">MONTH(AB4)</f>
        <v>7</v>
      </c>
      <c r="AE4" s="97">
        <f t="shared" ref="AE4:AE6" si="2">YEAR(AB4)</f>
        <v>2023</v>
      </c>
      <c r="AF4" s="97" t="s">
        <v>195</v>
      </c>
      <c r="AG4" s="104">
        <f>EDATE(AB4,12)-1</f>
        <v>45473</v>
      </c>
      <c r="AH4" s="97">
        <f t="shared" ref="AH4:AH6" si="3">DAY(AG4)</f>
        <v>30</v>
      </c>
      <c r="AI4" s="97">
        <f t="shared" ref="AI4:AI6" si="4">MONTH(AG4)</f>
        <v>6</v>
      </c>
      <c r="AJ4" s="97">
        <f t="shared" ref="AJ4:AJ6" si="5">YEAR(AG4)</f>
        <v>2024</v>
      </c>
    </row>
    <row r="5" spans="1:36" x14ac:dyDescent="0.25">
      <c r="A5" t="s">
        <v>19</v>
      </c>
      <c r="B5" t="s">
        <v>20</v>
      </c>
      <c r="C5" t="s">
        <v>12</v>
      </c>
      <c r="D5" s="3">
        <v>0.77500000000000002</v>
      </c>
      <c r="R5" t="s">
        <v>136</v>
      </c>
      <c r="S5" s="33">
        <v>44287</v>
      </c>
      <c r="T5">
        <v>30</v>
      </c>
      <c r="V5" s="97" t="s">
        <v>123</v>
      </c>
      <c r="W5" s="98">
        <v>45139</v>
      </c>
      <c r="X5" s="97"/>
      <c r="Y5" s="97"/>
      <c r="Z5" s="97"/>
      <c r="AA5" s="97" t="s">
        <v>193</v>
      </c>
      <c r="AB5" s="104">
        <f>AG4+1</f>
        <v>45474</v>
      </c>
      <c r="AC5" s="97">
        <f t="shared" si="0"/>
        <v>1</v>
      </c>
      <c r="AD5" s="97">
        <f t="shared" si="1"/>
        <v>7</v>
      </c>
      <c r="AE5" s="97">
        <f t="shared" si="2"/>
        <v>2024</v>
      </c>
      <c r="AF5" s="97" t="s">
        <v>196</v>
      </c>
      <c r="AG5" s="104">
        <f>EDATE(AB5,12)-1</f>
        <v>45838</v>
      </c>
      <c r="AH5" s="97">
        <f t="shared" si="3"/>
        <v>30</v>
      </c>
      <c r="AI5" s="97">
        <f t="shared" si="4"/>
        <v>6</v>
      </c>
      <c r="AJ5" s="97">
        <f t="shared" si="5"/>
        <v>2025</v>
      </c>
    </row>
    <row r="6" spans="1:36" x14ac:dyDescent="0.25">
      <c r="A6" t="s">
        <v>21</v>
      </c>
      <c r="B6" t="s">
        <v>22</v>
      </c>
      <c r="C6" t="s">
        <v>12</v>
      </c>
      <c r="D6" s="3">
        <v>0.79100000000000004</v>
      </c>
      <c r="R6" t="s">
        <v>137</v>
      </c>
      <c r="S6" s="33">
        <v>44317</v>
      </c>
      <c r="T6">
        <v>31</v>
      </c>
      <c r="V6" s="97" t="s">
        <v>170</v>
      </c>
      <c r="W6" s="102">
        <f>YEARFRAC(W4,W5+1,4)*12</f>
        <v>5.0333333333333332</v>
      </c>
      <c r="X6" s="99"/>
      <c r="Y6" s="97"/>
      <c r="Z6" s="97"/>
      <c r="AA6" s="97" t="s">
        <v>194</v>
      </c>
      <c r="AB6" s="104">
        <f>AG5+1</f>
        <v>45839</v>
      </c>
      <c r="AC6" s="97">
        <f t="shared" si="0"/>
        <v>1</v>
      </c>
      <c r="AD6" s="97">
        <f t="shared" si="1"/>
        <v>7</v>
      </c>
      <c r="AE6" s="97">
        <f t="shared" si="2"/>
        <v>2025</v>
      </c>
      <c r="AF6" s="97" t="s">
        <v>197</v>
      </c>
      <c r="AG6" s="104">
        <f>EDATE(AB6,12)-1</f>
        <v>46203</v>
      </c>
      <c r="AH6" s="97">
        <f t="shared" si="3"/>
        <v>30</v>
      </c>
      <c r="AI6" s="97">
        <f t="shared" si="4"/>
        <v>6</v>
      </c>
      <c r="AJ6" s="97">
        <f t="shared" si="5"/>
        <v>2026</v>
      </c>
    </row>
    <row r="7" spans="1:36" x14ac:dyDescent="0.25">
      <c r="A7" t="s">
        <v>23</v>
      </c>
      <c r="B7" t="s">
        <v>24</v>
      </c>
      <c r="C7" t="s">
        <v>12</v>
      </c>
      <c r="D7" s="3">
        <v>0.98299999999999998</v>
      </c>
      <c r="R7" t="s">
        <v>138</v>
      </c>
      <c r="S7" s="33">
        <v>44348</v>
      </c>
      <c r="T7">
        <v>30</v>
      </c>
    </row>
    <row r="8" spans="1:36" x14ac:dyDescent="0.25">
      <c r="A8" t="s">
        <v>25</v>
      </c>
      <c r="B8" t="s">
        <v>26</v>
      </c>
      <c r="C8" t="s">
        <v>12</v>
      </c>
      <c r="D8" s="3">
        <v>1.32</v>
      </c>
      <c r="R8" t="s">
        <v>139</v>
      </c>
      <c r="S8" s="33">
        <v>44378</v>
      </c>
      <c r="T8">
        <v>31</v>
      </c>
    </row>
    <row r="9" spans="1:36" x14ac:dyDescent="0.25">
      <c r="A9" t="s">
        <v>27</v>
      </c>
      <c r="B9" t="s">
        <v>28</v>
      </c>
      <c r="C9" t="s">
        <v>12</v>
      </c>
      <c r="D9" s="3">
        <v>0.80300000000000005</v>
      </c>
      <c r="R9" t="s">
        <v>140</v>
      </c>
      <c r="S9" s="33">
        <v>44409</v>
      </c>
      <c r="T9">
        <v>31</v>
      </c>
    </row>
    <row r="10" spans="1:36" x14ac:dyDescent="0.25">
      <c r="A10" t="s">
        <v>29</v>
      </c>
      <c r="B10" t="s">
        <v>30</v>
      </c>
      <c r="C10" t="s">
        <v>12</v>
      </c>
      <c r="D10" s="3">
        <v>0.81599999999999995</v>
      </c>
      <c r="R10" t="s">
        <v>141</v>
      </c>
      <c r="S10" s="33">
        <v>44440</v>
      </c>
      <c r="T10">
        <v>30</v>
      </c>
    </row>
    <row r="11" spans="1:36" x14ac:dyDescent="0.25">
      <c r="A11" t="s">
        <v>31</v>
      </c>
      <c r="B11" t="s">
        <v>32</v>
      </c>
      <c r="C11" t="s">
        <v>12</v>
      </c>
      <c r="D11" s="3">
        <v>0.91300000000000003</v>
      </c>
      <c r="R11" t="s">
        <v>142</v>
      </c>
      <c r="S11" s="33">
        <v>44470</v>
      </c>
      <c r="T11">
        <v>31</v>
      </c>
    </row>
    <row r="12" spans="1:36" x14ac:dyDescent="0.25">
      <c r="A12" t="s">
        <v>33</v>
      </c>
      <c r="B12" t="s">
        <v>34</v>
      </c>
      <c r="C12" t="s">
        <v>12</v>
      </c>
      <c r="D12" s="3">
        <v>1.1950000000000001</v>
      </c>
      <c r="R12" t="s">
        <v>143</v>
      </c>
      <c r="S12" s="33">
        <v>44501</v>
      </c>
      <c r="T12">
        <v>30</v>
      </c>
    </row>
    <row r="13" spans="1:36" x14ac:dyDescent="0.25">
      <c r="A13" t="s">
        <v>35</v>
      </c>
      <c r="B13" t="s">
        <v>36</v>
      </c>
      <c r="C13" t="s">
        <v>12</v>
      </c>
      <c r="D13" s="3">
        <v>1.1639999999999999</v>
      </c>
      <c r="R13" t="s">
        <v>144</v>
      </c>
      <c r="S13" s="33">
        <v>44531</v>
      </c>
      <c r="T13">
        <v>31</v>
      </c>
    </row>
    <row r="14" spans="1:36" x14ac:dyDescent="0.25">
      <c r="A14" t="s">
        <v>37</v>
      </c>
      <c r="B14" t="s">
        <v>38</v>
      </c>
      <c r="C14" t="s">
        <v>12</v>
      </c>
      <c r="D14" s="3">
        <v>0.755</v>
      </c>
      <c r="R14" t="s">
        <v>124</v>
      </c>
      <c r="S14" s="33">
        <v>44562</v>
      </c>
      <c r="T14">
        <v>31</v>
      </c>
    </row>
    <row r="15" spans="1:36" x14ac:dyDescent="0.25">
      <c r="A15" t="s">
        <v>39</v>
      </c>
      <c r="B15" t="s">
        <v>40</v>
      </c>
      <c r="C15" t="s">
        <v>12</v>
      </c>
      <c r="D15" s="3">
        <v>0.72</v>
      </c>
      <c r="R15" t="s">
        <v>127</v>
      </c>
      <c r="S15" s="33">
        <v>44593</v>
      </c>
      <c r="T15">
        <v>28</v>
      </c>
    </row>
    <row r="16" spans="1:36" x14ac:dyDescent="0.25">
      <c r="A16" t="s">
        <v>41</v>
      </c>
      <c r="B16" t="s">
        <v>42</v>
      </c>
      <c r="C16" t="s">
        <v>12</v>
      </c>
      <c r="D16" s="3">
        <v>1.1950000000000001</v>
      </c>
      <c r="R16" t="s">
        <v>145</v>
      </c>
      <c r="S16" s="33">
        <v>44621</v>
      </c>
      <c r="T16">
        <v>31</v>
      </c>
    </row>
    <row r="17" spans="1:20" x14ac:dyDescent="0.25">
      <c r="A17" t="s">
        <v>43</v>
      </c>
      <c r="B17" t="s">
        <v>44</v>
      </c>
      <c r="C17" t="s">
        <v>12</v>
      </c>
      <c r="D17" s="3">
        <v>0.97399999999999998</v>
      </c>
      <c r="R17" t="s">
        <v>146</v>
      </c>
      <c r="S17" s="33">
        <v>44652</v>
      </c>
      <c r="T17">
        <v>30</v>
      </c>
    </row>
    <row r="18" spans="1:20" x14ac:dyDescent="0.25">
      <c r="A18" t="s">
        <v>45</v>
      </c>
      <c r="B18" t="s">
        <v>46</v>
      </c>
      <c r="C18" t="s">
        <v>12</v>
      </c>
      <c r="D18" s="3">
        <v>0.72799999999999998</v>
      </c>
      <c r="R18" t="s">
        <v>147</v>
      </c>
      <c r="S18" s="33">
        <v>44682</v>
      </c>
      <c r="T18">
        <v>31</v>
      </c>
    </row>
    <row r="19" spans="1:20" x14ac:dyDescent="0.25">
      <c r="A19" t="s">
        <v>47</v>
      </c>
      <c r="B19" t="s">
        <v>48</v>
      </c>
      <c r="C19" t="s">
        <v>12</v>
      </c>
      <c r="D19" s="3">
        <v>1</v>
      </c>
      <c r="R19" t="s">
        <v>148</v>
      </c>
      <c r="S19" s="33">
        <v>44713</v>
      </c>
      <c r="T19">
        <v>30</v>
      </c>
    </row>
    <row r="20" spans="1:20" x14ac:dyDescent="0.25">
      <c r="A20" t="s">
        <v>49</v>
      </c>
      <c r="B20" t="s">
        <v>50</v>
      </c>
      <c r="C20" t="s">
        <v>12</v>
      </c>
      <c r="D20" s="3">
        <v>0.76</v>
      </c>
      <c r="R20" t="s">
        <v>149</v>
      </c>
      <c r="S20" s="33">
        <v>44743</v>
      </c>
      <c r="T20">
        <v>31</v>
      </c>
    </row>
    <row r="21" spans="1:20" x14ac:dyDescent="0.25">
      <c r="A21" t="s">
        <v>51</v>
      </c>
      <c r="B21" t="s">
        <v>52</v>
      </c>
      <c r="C21" t="s">
        <v>12</v>
      </c>
      <c r="D21" s="3">
        <v>0.88100000000000001</v>
      </c>
      <c r="R21" t="s">
        <v>150</v>
      </c>
      <c r="S21" s="33">
        <v>44774</v>
      </c>
      <c r="T21">
        <v>31</v>
      </c>
    </row>
    <row r="22" spans="1:20" x14ac:dyDescent="0.25">
      <c r="A22" t="s">
        <v>53</v>
      </c>
      <c r="B22" t="s">
        <v>54</v>
      </c>
      <c r="C22" t="s">
        <v>12</v>
      </c>
      <c r="D22" s="3">
        <v>1.0960000000000001</v>
      </c>
      <c r="R22" t="s">
        <v>151</v>
      </c>
      <c r="S22" s="33">
        <v>44805</v>
      </c>
      <c r="T22">
        <v>30</v>
      </c>
    </row>
    <row r="23" spans="1:20" x14ac:dyDescent="0.25">
      <c r="A23" t="s">
        <v>55</v>
      </c>
      <c r="B23" t="s">
        <v>56</v>
      </c>
      <c r="C23" t="s">
        <v>12</v>
      </c>
      <c r="D23" s="3">
        <v>0.70499999999999996</v>
      </c>
      <c r="R23" t="s">
        <v>152</v>
      </c>
      <c r="S23" s="33">
        <v>44835</v>
      </c>
      <c r="T23">
        <v>31</v>
      </c>
    </row>
    <row r="24" spans="1:20" x14ac:dyDescent="0.25">
      <c r="A24" t="s">
        <v>57</v>
      </c>
      <c r="B24" t="s">
        <v>58</v>
      </c>
      <c r="C24" t="s">
        <v>12</v>
      </c>
      <c r="D24" s="3">
        <v>0.84299999999999997</v>
      </c>
      <c r="R24" t="s">
        <v>153</v>
      </c>
      <c r="S24" s="33">
        <v>44866</v>
      </c>
      <c r="T24">
        <v>30</v>
      </c>
    </row>
    <row r="25" spans="1:20" x14ac:dyDescent="0.25">
      <c r="A25" t="s">
        <v>59</v>
      </c>
      <c r="B25" t="s">
        <v>60</v>
      </c>
      <c r="C25" t="s">
        <v>12</v>
      </c>
      <c r="D25" s="3">
        <v>0.65400000000000003</v>
      </c>
      <c r="R25" t="s">
        <v>154</v>
      </c>
      <c r="S25" s="33">
        <v>44896</v>
      </c>
      <c r="T25">
        <v>31</v>
      </c>
    </row>
    <row r="26" spans="1:20" x14ac:dyDescent="0.25">
      <c r="A26" t="s">
        <v>61</v>
      </c>
      <c r="B26" t="s">
        <v>62</v>
      </c>
      <c r="C26" t="s">
        <v>12</v>
      </c>
      <c r="D26" s="3">
        <v>1.254</v>
      </c>
      <c r="R26" t="s">
        <v>125</v>
      </c>
      <c r="S26" s="33">
        <v>44927</v>
      </c>
      <c r="T26">
        <v>31</v>
      </c>
    </row>
    <row r="27" spans="1:20" x14ac:dyDescent="0.25">
      <c r="A27" t="s">
        <v>63</v>
      </c>
      <c r="B27" t="s">
        <v>64</v>
      </c>
      <c r="C27" t="s">
        <v>12</v>
      </c>
      <c r="D27" s="3">
        <v>0.83299999999999996</v>
      </c>
      <c r="R27" t="s">
        <v>128</v>
      </c>
      <c r="S27" s="33">
        <v>44958</v>
      </c>
      <c r="T27">
        <v>28</v>
      </c>
    </row>
    <row r="28" spans="1:20" x14ac:dyDescent="0.25">
      <c r="A28" t="s">
        <v>65</v>
      </c>
      <c r="B28" t="s">
        <v>66</v>
      </c>
      <c r="C28" t="s">
        <v>12</v>
      </c>
      <c r="D28" s="3">
        <v>0.78100000000000003</v>
      </c>
      <c r="R28" t="s">
        <v>155</v>
      </c>
      <c r="S28" s="33">
        <v>44986</v>
      </c>
      <c r="T28">
        <v>31</v>
      </c>
    </row>
    <row r="29" spans="1:20" x14ac:dyDescent="0.25">
      <c r="A29" t="s">
        <v>68</v>
      </c>
      <c r="B29" t="s">
        <v>69</v>
      </c>
      <c r="C29" t="s">
        <v>67</v>
      </c>
      <c r="D29" s="3">
        <v>1.3049999999999999</v>
      </c>
      <c r="R29" t="s">
        <v>156</v>
      </c>
      <c r="S29" s="33">
        <v>45047</v>
      </c>
      <c r="T29">
        <v>31</v>
      </c>
    </row>
    <row r="30" spans="1:20" x14ac:dyDescent="0.25">
      <c r="A30" t="s">
        <v>70</v>
      </c>
      <c r="B30" t="s">
        <v>71</v>
      </c>
      <c r="C30" t="s">
        <v>67</v>
      </c>
      <c r="D30" s="3">
        <v>1.2869999999999999</v>
      </c>
      <c r="R30" t="s">
        <v>157</v>
      </c>
      <c r="S30" s="33">
        <v>45078</v>
      </c>
      <c r="T30">
        <v>30</v>
      </c>
    </row>
    <row r="31" spans="1:20" x14ac:dyDescent="0.25">
      <c r="A31" t="s">
        <v>72</v>
      </c>
      <c r="B31" t="s">
        <v>73</v>
      </c>
      <c r="C31" t="s">
        <v>67</v>
      </c>
      <c r="D31" s="3">
        <v>0.59</v>
      </c>
      <c r="R31" t="s">
        <v>158</v>
      </c>
      <c r="S31" s="33">
        <v>45108</v>
      </c>
      <c r="T31">
        <v>31</v>
      </c>
    </row>
    <row r="32" spans="1:20" x14ac:dyDescent="0.25">
      <c r="A32" t="s">
        <v>74</v>
      </c>
      <c r="B32" t="s">
        <v>75</v>
      </c>
      <c r="C32" t="s">
        <v>67</v>
      </c>
      <c r="D32" s="3">
        <v>0.63900000000000001</v>
      </c>
      <c r="R32" t="s">
        <v>159</v>
      </c>
      <c r="S32" s="33">
        <v>45139</v>
      </c>
      <c r="T32">
        <v>31</v>
      </c>
    </row>
    <row r="33" spans="1:20" x14ac:dyDescent="0.25">
      <c r="A33" t="s">
        <v>76</v>
      </c>
      <c r="B33" t="s">
        <v>77</v>
      </c>
      <c r="C33" t="s">
        <v>67</v>
      </c>
      <c r="D33" s="3">
        <v>0.70199999999999996</v>
      </c>
      <c r="R33" t="s">
        <v>160</v>
      </c>
      <c r="S33" s="33">
        <v>45170</v>
      </c>
      <c r="T33">
        <v>30</v>
      </c>
    </row>
    <row r="34" spans="1:20" x14ac:dyDescent="0.25">
      <c r="A34" t="s">
        <v>78</v>
      </c>
      <c r="B34" t="s">
        <v>79</v>
      </c>
      <c r="C34" t="s">
        <v>67</v>
      </c>
      <c r="D34" s="3">
        <v>0.61599999999999999</v>
      </c>
      <c r="R34" t="s">
        <v>161</v>
      </c>
      <c r="S34" s="33">
        <v>45200</v>
      </c>
      <c r="T34">
        <v>31</v>
      </c>
    </row>
    <row r="35" spans="1:20" x14ac:dyDescent="0.25">
      <c r="A35" t="s">
        <v>80</v>
      </c>
      <c r="B35" t="s">
        <v>81</v>
      </c>
      <c r="C35" t="s">
        <v>67</v>
      </c>
      <c r="D35" s="3">
        <v>0.50700000000000001</v>
      </c>
      <c r="R35" t="s">
        <v>162</v>
      </c>
      <c r="S35" s="33">
        <v>45231</v>
      </c>
      <c r="T35">
        <v>30</v>
      </c>
    </row>
    <row r="36" spans="1:20" x14ac:dyDescent="0.25">
      <c r="A36" t="s">
        <v>82</v>
      </c>
      <c r="B36" t="s">
        <v>83</v>
      </c>
      <c r="C36" t="s">
        <v>67</v>
      </c>
      <c r="D36" s="3">
        <v>0.57699999999999996</v>
      </c>
      <c r="R36" t="s">
        <v>163</v>
      </c>
      <c r="S36" s="33">
        <v>45261</v>
      </c>
      <c r="T36">
        <v>31</v>
      </c>
    </row>
    <row r="37" spans="1:20" x14ac:dyDescent="0.25">
      <c r="A37" t="s">
        <v>84</v>
      </c>
      <c r="B37" t="s">
        <v>85</v>
      </c>
      <c r="C37" t="s">
        <v>67</v>
      </c>
      <c r="D37" s="3">
        <v>0.64500000000000002</v>
      </c>
      <c r="R37" t="s">
        <v>126</v>
      </c>
      <c r="S37" s="33">
        <v>45292</v>
      </c>
      <c r="T37">
        <v>31</v>
      </c>
    </row>
    <row r="38" spans="1:20" x14ac:dyDescent="0.25">
      <c r="A38" t="s">
        <v>86</v>
      </c>
      <c r="B38" t="s">
        <v>87</v>
      </c>
      <c r="C38" t="s">
        <v>67</v>
      </c>
      <c r="D38" s="3">
        <v>0.77700000000000002</v>
      </c>
      <c r="R38" t="s">
        <v>129</v>
      </c>
      <c r="S38" s="33">
        <v>45323</v>
      </c>
      <c r="T38">
        <v>29</v>
      </c>
    </row>
    <row r="39" spans="1:20" x14ac:dyDescent="0.25">
      <c r="A39" t="s">
        <v>88</v>
      </c>
      <c r="B39" t="s">
        <v>89</v>
      </c>
      <c r="C39" t="s">
        <v>67</v>
      </c>
      <c r="D39" s="3">
        <v>0.622</v>
      </c>
      <c r="R39" t="s">
        <v>164</v>
      </c>
      <c r="S39" s="33">
        <v>45352</v>
      </c>
      <c r="T39">
        <v>31</v>
      </c>
    </row>
    <row r="40" spans="1:20" x14ac:dyDescent="0.25">
      <c r="A40" t="s">
        <v>90</v>
      </c>
      <c r="B40" t="s">
        <v>91</v>
      </c>
      <c r="C40" t="s">
        <v>67</v>
      </c>
      <c r="D40" s="3">
        <v>0.63200000000000001</v>
      </c>
      <c r="R40" t="s">
        <v>165</v>
      </c>
      <c r="S40" s="33">
        <v>45383</v>
      </c>
      <c r="T40">
        <v>30</v>
      </c>
    </row>
    <row r="41" spans="1:20" x14ac:dyDescent="0.25">
      <c r="A41" t="s">
        <v>92</v>
      </c>
      <c r="B41" t="s">
        <v>93</v>
      </c>
      <c r="C41" t="s">
        <v>67</v>
      </c>
      <c r="D41" s="3">
        <v>0.67400000000000004</v>
      </c>
      <c r="R41" t="s">
        <v>166</v>
      </c>
      <c r="S41" s="33">
        <v>45413</v>
      </c>
      <c r="T41">
        <v>31</v>
      </c>
    </row>
    <row r="42" spans="1:20" x14ac:dyDescent="0.25">
      <c r="A42" t="s">
        <v>94</v>
      </c>
      <c r="B42" t="s">
        <v>95</v>
      </c>
      <c r="C42" t="s">
        <v>67</v>
      </c>
      <c r="D42" s="3">
        <v>1.0720000000000001</v>
      </c>
      <c r="R42" t="s">
        <v>167</v>
      </c>
      <c r="S42" s="33">
        <v>45474</v>
      </c>
      <c r="T42">
        <v>31</v>
      </c>
    </row>
    <row r="43" spans="1:20" x14ac:dyDescent="0.25">
      <c r="A43" t="s">
        <v>96</v>
      </c>
      <c r="B43" t="s">
        <v>97</v>
      </c>
      <c r="C43" t="s">
        <v>67</v>
      </c>
      <c r="D43" s="3">
        <v>1.32</v>
      </c>
      <c r="R43" t="s">
        <v>168</v>
      </c>
      <c r="S43" s="33">
        <v>45505</v>
      </c>
      <c r="T43">
        <v>31</v>
      </c>
    </row>
  </sheetData>
  <conditionalFormatting sqref="A1:A1048576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5960-E02C-4C94-B63A-9C065637679B}">
  <sheetPr>
    <tabColor theme="8"/>
    <pageSetUpPr fitToPage="1"/>
  </sheetPr>
  <dimension ref="A1:B32"/>
  <sheetViews>
    <sheetView tabSelected="1" zoomScaleNormal="100" workbookViewId="0">
      <selection activeCell="A18" sqref="A18"/>
    </sheetView>
  </sheetViews>
  <sheetFormatPr defaultColWidth="11.42578125" defaultRowHeight="24.95" customHeight="1" x14ac:dyDescent="0.25"/>
  <cols>
    <col min="1" max="1" width="55.85546875" style="94" customWidth="1"/>
    <col min="2" max="2" width="35" style="95" customWidth="1"/>
  </cols>
  <sheetData>
    <row r="1" spans="1:2" ht="24.95" customHeight="1" x14ac:dyDescent="0.25">
      <c r="A1" s="134"/>
      <c r="B1" s="134"/>
    </row>
    <row r="2" spans="1:2" ht="39.75" customHeight="1" x14ac:dyDescent="0.25">
      <c r="A2" s="134"/>
      <c r="B2" s="134"/>
    </row>
    <row r="3" spans="1:2" ht="15" customHeight="1" x14ac:dyDescent="0.25"/>
    <row r="4" spans="1:2" ht="24.95" customHeight="1" thickBot="1" x14ac:dyDescent="0.3">
      <c r="A4" s="96" t="s">
        <v>225</v>
      </c>
    </row>
    <row r="5" spans="1:2" ht="24.95" customHeight="1" x14ac:dyDescent="0.25">
      <c r="A5" s="135" t="s">
        <v>99</v>
      </c>
      <c r="B5" s="136"/>
    </row>
    <row r="6" spans="1:2" ht="30" customHeight="1" x14ac:dyDescent="0.25">
      <c r="A6" s="105" t="s">
        <v>226</v>
      </c>
      <c r="B6" s="106"/>
    </row>
    <row r="7" spans="1:2" ht="30" customHeight="1" x14ac:dyDescent="0.25">
      <c r="A7" s="105" t="s">
        <v>227</v>
      </c>
      <c r="B7" s="107"/>
    </row>
    <row r="8" spans="1:2" ht="30" customHeight="1" x14ac:dyDescent="0.25">
      <c r="A8" s="105" t="s">
        <v>228</v>
      </c>
      <c r="B8" s="107"/>
    </row>
    <row r="9" spans="1:2" ht="30" customHeight="1" x14ac:dyDescent="0.25">
      <c r="A9" s="105" t="s">
        <v>229</v>
      </c>
      <c r="B9" s="108"/>
    </row>
    <row r="10" spans="1:2" ht="30" customHeight="1" x14ac:dyDescent="0.25">
      <c r="A10" s="105" t="s">
        <v>230</v>
      </c>
      <c r="B10" s="107"/>
    </row>
    <row r="11" spans="1:2" s="97" customFormat="1" ht="30" customHeight="1" x14ac:dyDescent="0.25">
      <c r="A11" s="131" t="s">
        <v>231</v>
      </c>
      <c r="B11" s="107"/>
    </row>
    <row r="12" spans="1:2" ht="30" customHeight="1" x14ac:dyDescent="0.25">
      <c r="A12" s="105" t="s">
        <v>232</v>
      </c>
      <c r="B12" s="107"/>
    </row>
    <row r="13" spans="1:2" ht="30" customHeight="1" x14ac:dyDescent="0.25">
      <c r="A13" s="109" t="s">
        <v>181</v>
      </c>
      <c r="B13" s="107"/>
    </row>
    <row r="14" spans="1:2" ht="30" customHeight="1" x14ac:dyDescent="0.25">
      <c r="A14" s="109" t="s">
        <v>182</v>
      </c>
      <c r="B14" s="108"/>
    </row>
    <row r="15" spans="1:2" ht="24.95" customHeight="1" x14ac:dyDescent="0.25">
      <c r="A15" s="132" t="s">
        <v>222</v>
      </c>
      <c r="B15" s="133"/>
    </row>
    <row r="16" spans="1:2" ht="24.95" customHeight="1" x14ac:dyDescent="0.25">
      <c r="A16" s="109" t="s">
        <v>233</v>
      </c>
      <c r="B16" s="111"/>
    </row>
    <row r="17" spans="1:2" ht="24.95" customHeight="1" x14ac:dyDescent="0.25">
      <c r="A17" s="110" t="s">
        <v>234</v>
      </c>
      <c r="B17" s="108"/>
    </row>
    <row r="18" spans="1:2" ht="24.95" customHeight="1" x14ac:dyDescent="0.25">
      <c r="A18" s="112" t="s">
        <v>109</v>
      </c>
      <c r="B18" s="113">
        <f>'1-INFORMATION ON RESEARCHERS'!N8</f>
        <v>0</v>
      </c>
    </row>
    <row r="19" spans="1:2" ht="24.95" customHeight="1" x14ac:dyDescent="0.25">
      <c r="A19" s="105" t="s">
        <v>235</v>
      </c>
      <c r="B19" s="107"/>
    </row>
    <row r="20" spans="1:2" ht="24.95" customHeight="1" x14ac:dyDescent="0.25">
      <c r="A20" s="105" t="s">
        <v>236</v>
      </c>
      <c r="B20" s="114"/>
    </row>
    <row r="21" spans="1:2" s="97" customFormat="1" ht="24.95" customHeight="1" x14ac:dyDescent="0.25">
      <c r="A21" s="130" t="s">
        <v>237</v>
      </c>
      <c r="B21" s="107"/>
    </row>
    <row r="22" spans="1:2" s="97" customFormat="1" ht="24.95" customHeight="1" x14ac:dyDescent="0.25">
      <c r="A22" s="128" t="s">
        <v>238</v>
      </c>
      <c r="B22" s="129"/>
    </row>
    <row r="23" spans="1:2" s="97" customFormat="1" ht="24.95" customHeight="1" x14ac:dyDescent="0.25">
      <c r="A23" s="132" t="s">
        <v>223</v>
      </c>
      <c r="B23" s="133"/>
    </row>
    <row r="24" spans="1:2" ht="24.95" customHeight="1" x14ac:dyDescent="0.25">
      <c r="A24" s="115" t="s">
        <v>172</v>
      </c>
      <c r="B24" s="116" t="e">
        <f>'1-INFORMATION ON RESEARCHERS'!AE8</f>
        <v>#N/A</v>
      </c>
    </row>
    <row r="25" spans="1:2" ht="24.95" customHeight="1" x14ac:dyDescent="0.25">
      <c r="A25" s="115" t="s">
        <v>173</v>
      </c>
      <c r="B25" s="116" t="e">
        <f>'1-INFORMATION ON RESEARCHERS'!AJ8</f>
        <v>#N/A</v>
      </c>
    </row>
    <row r="26" spans="1:2" ht="24.95" customHeight="1" x14ac:dyDescent="0.25">
      <c r="A26" s="115" t="s">
        <v>171</v>
      </c>
      <c r="B26" s="116">
        <f>'1-INFORMATION ON RESEARCHERS'!AO8</f>
        <v>0</v>
      </c>
    </row>
    <row r="27" spans="1:2" ht="24.95" customHeight="1" x14ac:dyDescent="0.25">
      <c r="A27" s="115" t="s">
        <v>186</v>
      </c>
      <c r="B27" s="116">
        <f>'1-INFORMATION ON RESEARCHERS'!AT8</f>
        <v>0</v>
      </c>
    </row>
    <row r="28" spans="1:2" ht="24.95" customHeight="1" x14ac:dyDescent="0.25">
      <c r="A28" s="117" t="s">
        <v>216</v>
      </c>
      <c r="B28" s="116">
        <f>'1-INFORMATION ON RESEARCHERS'!BD8</f>
        <v>0</v>
      </c>
    </row>
    <row r="29" spans="1:2" ht="24.95" customHeight="1" x14ac:dyDescent="0.25">
      <c r="A29" s="118" t="s">
        <v>120</v>
      </c>
      <c r="B29" s="116" t="e">
        <f>'1-INFORMATION ON RESEARCHERS'!BN8</f>
        <v>#N/A</v>
      </c>
    </row>
    <row r="30" spans="1:2" s="97" customFormat="1" ht="24.95" customHeight="1" x14ac:dyDescent="0.25">
      <c r="A30" s="132" t="s">
        <v>224</v>
      </c>
      <c r="B30" s="133"/>
    </row>
    <row r="31" spans="1:2" ht="24.95" customHeight="1" x14ac:dyDescent="0.25">
      <c r="A31" s="119" t="s">
        <v>115</v>
      </c>
      <c r="B31" s="120" t="str">
        <f>'1-INFORMATION ON RESEARCHERS'!BW8</f>
        <v/>
      </c>
    </row>
    <row r="32" spans="1:2" ht="30" customHeight="1" thickBot="1" x14ac:dyDescent="0.3">
      <c r="A32" s="121" t="s">
        <v>116</v>
      </c>
      <c r="B32" s="122"/>
    </row>
  </sheetData>
  <mergeCells count="5">
    <mergeCell ref="A30:B30"/>
    <mergeCell ref="A1:B2"/>
    <mergeCell ref="A5:B5"/>
    <mergeCell ref="A15:B15"/>
    <mergeCell ref="A23:B23"/>
  </mergeCells>
  <dataValidations count="7">
    <dataValidation type="list" allowBlank="1" showInputMessage="1" showErrorMessage="1" sqref="B7" xr:uid="{DDFA25D9-C39E-4461-90AA-98D7006CE5D0}">
      <formula1>"male,female,other"</formula1>
    </dataValidation>
    <dataValidation type="list" allowBlank="1" showInputMessage="1" showErrorMessage="1" sqref="B8" xr:uid="{F8B007C2-44CF-4239-B435-A851E0D308C8}">
      <formula1>"Ukrainian,stateless,other"</formula1>
    </dataValidation>
    <dataValidation type="date" operator="greaterThan" allowBlank="1" showInputMessage="1" showErrorMessage="1" sqref="B9" xr:uid="{3EA62FE5-EB91-4278-A571-181B2DF99622}">
      <formula1>1</formula1>
    </dataValidation>
    <dataValidation type="list" allowBlank="1" showInputMessage="1" showErrorMessage="1" sqref="B10:B11 B13" xr:uid="{10B38768-0A58-4BDF-9687-572A4B7FB67C}">
      <formula1>"Yes,No"</formula1>
    </dataValidation>
    <dataValidation type="list" allowBlank="1" showInputMessage="1" showErrorMessage="1" sqref="B12" xr:uid="{79364855-F0AE-4562-89C6-52EA05456C0D}">
      <formula1>"Doctoral,Postdoctoral"</formula1>
    </dataValidation>
    <dataValidation type="date" operator="greaterThan" allowBlank="1" showInputMessage="1" showErrorMessage="1" errorTitle="Error" error="Please enter a valid date in dd/mm/yy format." sqref="B14" xr:uid="{D50D1D31-15E3-4023-A467-DC7E96C75C33}">
      <formula1>18264</formula1>
    </dataValidation>
    <dataValidation type="date" operator="greaterThan" allowBlank="1" showInputMessage="1" showErrorMessage="1" errorTitle="Error" error="Please enter a valid date in dd/mm/yy format." sqref="B17" xr:uid="{9539330E-0052-4955-BA8C-A47961F2EE8D}">
      <formula1>43831</formula1>
    </dataValidation>
  </dataValidations>
  <hyperlinks>
    <hyperlink ref="A11" r:id="rId1" display="https://marie-sklodowska-curie-actions.ec.europa.eu/document/horizon-europe-work-programme-2021-2022-marie-sklodowska-curie-actions" xr:uid="{51257169-CE9D-4488-B27B-D9F81EEA8247}"/>
  </hyperlinks>
  <pageMargins left="0.7" right="0.7" top="0.78740157499999996" bottom="0.78740157499999996" header="0.3" footer="0.3"/>
  <pageSetup paperSize="9" scale="88" fitToWidth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ountries" error="Only MS and AC can be encoded. For all other countries, use &quot;other&quot;._x000a_Note that for such other countries there will be no automatic calculation, please refer to the work programme." xr:uid="{13251140-B25E-432A-8718-05046413E38C}">
          <x14:formula1>
            <xm:f>ADMIN!$B$2:$B$162</xm:f>
          </x14:formula1>
          <xm:sqref>B20 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BY57"/>
  <sheetViews>
    <sheetView showGridLines="0" topLeftCell="U1" zoomScale="80" zoomScaleNormal="80" workbookViewId="0">
      <selection activeCell="AD8" sqref="AD8"/>
    </sheetView>
  </sheetViews>
  <sheetFormatPr defaultColWidth="9.140625" defaultRowHeight="12.75" x14ac:dyDescent="0.2"/>
  <cols>
    <col min="1" max="1" width="1.5703125" style="4" customWidth="1"/>
    <col min="2" max="2" width="4.42578125" style="38" customWidth="1"/>
    <col min="3" max="3" width="21.42578125" style="5" customWidth="1"/>
    <col min="4" max="4" width="8.28515625" style="5" customWidth="1"/>
    <col min="5" max="5" width="11.28515625" style="5" customWidth="1"/>
    <col min="6" max="6" width="11.85546875" style="5" customWidth="1"/>
    <col min="7" max="7" width="10.7109375" style="5" customWidth="1"/>
    <col min="8" max="8" width="14.140625" style="5" customWidth="1"/>
    <col min="9" max="9" width="12.140625" style="5" customWidth="1"/>
    <col min="10" max="10" width="14.140625" style="5" customWidth="1"/>
    <col min="11" max="11" width="12" style="6" customWidth="1"/>
    <col min="12" max="12" width="12.85546875" style="7" customWidth="1"/>
    <col min="13" max="13" width="11.85546875" style="6" customWidth="1"/>
    <col min="14" max="14" width="9.5703125" style="5" bestFit="1" customWidth="1"/>
    <col min="15" max="15" width="12" style="123" customWidth="1"/>
    <col min="16" max="16" width="11.7109375" style="123" customWidth="1"/>
    <col min="17" max="17" width="9.5703125" style="123" customWidth="1"/>
    <col min="18" max="18" width="12" style="123" customWidth="1"/>
    <col min="19" max="19" width="11.7109375" style="123" customWidth="1"/>
    <col min="20" max="20" width="9.5703125" style="123" customWidth="1"/>
    <col min="21" max="21" width="12" style="123" customWidth="1"/>
    <col min="22" max="22" width="11.7109375" style="123" customWidth="1"/>
    <col min="23" max="23" width="9.5703125" style="123" customWidth="1"/>
    <col min="24" max="24" width="12" style="123" customWidth="1"/>
    <col min="25" max="25" width="11.7109375" style="123" customWidth="1"/>
    <col min="26" max="26" width="9.5703125" style="123" customWidth="1"/>
    <col min="27" max="27" width="24.85546875" style="5" customWidth="1"/>
    <col min="28" max="28" width="10.7109375" style="8" customWidth="1"/>
    <col min="29" max="29" width="24.85546875" style="5" customWidth="1"/>
    <col min="30" max="30" width="10.7109375" style="63" customWidth="1"/>
    <col min="31" max="50" width="13.85546875" style="5" customWidth="1"/>
    <col min="51" max="55" width="13.85546875" style="123" customWidth="1"/>
    <col min="56" max="60" width="13.85546875" style="5" customWidth="1"/>
    <col min="61" max="65" width="13.85546875" style="123" customWidth="1"/>
    <col min="66" max="70" width="15.140625" style="5" customWidth="1"/>
    <col min="71" max="71" width="7.85546875" style="5" customWidth="1"/>
    <col min="72" max="74" width="9.140625" style="5" customWidth="1"/>
    <col min="75" max="75" width="33.42578125" style="8" customWidth="1"/>
    <col min="76" max="76" width="33.42578125" style="5" customWidth="1"/>
    <col min="77" max="16384" width="9.140625" style="5"/>
  </cols>
  <sheetData>
    <row r="1" spans="1:77" ht="4.5" customHeight="1" x14ac:dyDescent="0.2"/>
    <row r="2" spans="1:77" ht="79.5" customHeight="1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</row>
    <row r="3" spans="1:77" customFormat="1" ht="9" customHeight="1" x14ac:dyDescent="0.25"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B3" s="36"/>
      <c r="AD3" s="36"/>
      <c r="AY3" s="97"/>
      <c r="AZ3" s="97"/>
      <c r="BA3" s="97"/>
      <c r="BB3" s="97"/>
      <c r="BC3" s="97"/>
      <c r="BI3" s="97"/>
      <c r="BJ3" s="97"/>
      <c r="BK3" s="97"/>
      <c r="BL3" s="97"/>
      <c r="BM3" s="97"/>
    </row>
    <row r="4" spans="1:77" ht="15" x14ac:dyDescent="0.25">
      <c r="B4" s="43"/>
      <c r="G4" s="9" t="s">
        <v>98</v>
      </c>
      <c r="H4" s="49">
        <v>10105565</v>
      </c>
      <c r="J4"/>
      <c r="K4"/>
      <c r="L4"/>
      <c r="M4"/>
      <c r="N4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B4" s="61"/>
      <c r="AC4"/>
      <c r="AE4" s="51"/>
      <c r="AF4" s="51"/>
      <c r="AT4" s="45" t="s">
        <v>180</v>
      </c>
      <c r="AY4" s="101"/>
      <c r="AZ4" s="101"/>
      <c r="BA4" s="101"/>
      <c r="BB4" s="101"/>
      <c r="BC4" s="101"/>
    </row>
    <row r="5" spans="1:77" ht="7.5" customHeight="1" x14ac:dyDescent="0.2"/>
    <row r="6" spans="1:77" s="11" customFormat="1" ht="21" customHeight="1" x14ac:dyDescent="0.25">
      <c r="A6" s="10"/>
      <c r="B6" s="138" t="s">
        <v>99</v>
      </c>
      <c r="C6" s="138"/>
      <c r="D6" s="138"/>
      <c r="E6" s="138"/>
      <c r="F6" s="138"/>
      <c r="G6" s="138"/>
      <c r="H6" s="138"/>
      <c r="I6" s="138"/>
      <c r="J6" s="138"/>
      <c r="K6" s="139" t="s">
        <v>183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73"/>
      <c r="BP6" s="73"/>
      <c r="BQ6" s="73"/>
      <c r="BR6" s="74"/>
      <c r="BW6" s="138" t="s">
        <v>100</v>
      </c>
      <c r="BX6" s="138"/>
    </row>
    <row r="7" spans="1:77" s="22" customFormat="1" ht="81" customHeight="1" x14ac:dyDescent="0.25">
      <c r="A7" s="12"/>
      <c r="B7" s="13" t="s">
        <v>121</v>
      </c>
      <c r="C7" s="14" t="s">
        <v>101</v>
      </c>
      <c r="D7" s="14" t="s">
        <v>102</v>
      </c>
      <c r="E7" s="14" t="s">
        <v>103</v>
      </c>
      <c r="F7" s="14" t="s">
        <v>185</v>
      </c>
      <c r="G7" s="14" t="s">
        <v>104</v>
      </c>
      <c r="H7" s="14" t="s">
        <v>105</v>
      </c>
      <c r="I7" s="46" t="s">
        <v>181</v>
      </c>
      <c r="J7" s="47" t="s">
        <v>182</v>
      </c>
      <c r="K7" s="15" t="s">
        <v>106</v>
      </c>
      <c r="L7" s="16" t="s">
        <v>107</v>
      </c>
      <c r="M7" s="17" t="s">
        <v>108</v>
      </c>
      <c r="N7" s="13" t="s">
        <v>109</v>
      </c>
      <c r="O7" s="57" t="s">
        <v>203</v>
      </c>
      <c r="P7" s="57" t="s">
        <v>204</v>
      </c>
      <c r="Q7" s="57" t="s">
        <v>202</v>
      </c>
      <c r="R7" s="57" t="s">
        <v>205</v>
      </c>
      <c r="S7" s="57" t="s">
        <v>206</v>
      </c>
      <c r="T7" s="57" t="s">
        <v>207</v>
      </c>
      <c r="U7" s="57" t="s">
        <v>208</v>
      </c>
      <c r="V7" s="57" t="s">
        <v>209</v>
      </c>
      <c r="W7" s="57" t="s">
        <v>210</v>
      </c>
      <c r="X7" s="57" t="s">
        <v>211</v>
      </c>
      <c r="Y7" s="57" t="s">
        <v>212</v>
      </c>
      <c r="Z7" s="57" t="s">
        <v>213</v>
      </c>
      <c r="AA7" s="14" t="s">
        <v>176</v>
      </c>
      <c r="AB7" s="14" t="s">
        <v>110</v>
      </c>
      <c r="AC7" s="14" t="s">
        <v>175</v>
      </c>
      <c r="AD7" s="64" t="s">
        <v>110</v>
      </c>
      <c r="AE7" s="13" t="s">
        <v>172</v>
      </c>
      <c r="AF7" s="57" t="s">
        <v>198</v>
      </c>
      <c r="AG7" s="57" t="s">
        <v>199</v>
      </c>
      <c r="AH7" s="57" t="s">
        <v>200</v>
      </c>
      <c r="AI7" s="57" t="s">
        <v>201</v>
      </c>
      <c r="AJ7" s="13" t="s">
        <v>173</v>
      </c>
      <c r="AK7" s="57" t="s">
        <v>198</v>
      </c>
      <c r="AL7" s="57" t="s">
        <v>199</v>
      </c>
      <c r="AM7" s="57" t="s">
        <v>200</v>
      </c>
      <c r="AN7" s="57" t="s">
        <v>201</v>
      </c>
      <c r="AO7" s="13" t="s">
        <v>171</v>
      </c>
      <c r="AP7" s="57" t="s">
        <v>198</v>
      </c>
      <c r="AQ7" s="57" t="s">
        <v>199</v>
      </c>
      <c r="AR7" s="57" t="s">
        <v>200</v>
      </c>
      <c r="AS7" s="57" t="s">
        <v>201</v>
      </c>
      <c r="AT7" s="13" t="s">
        <v>186</v>
      </c>
      <c r="AU7" s="57" t="s">
        <v>198</v>
      </c>
      <c r="AV7" s="57" t="s">
        <v>199</v>
      </c>
      <c r="AW7" s="57" t="s">
        <v>200</v>
      </c>
      <c r="AX7" s="57" t="s">
        <v>201</v>
      </c>
      <c r="AY7" s="13" t="s">
        <v>187</v>
      </c>
      <c r="AZ7" s="57" t="s">
        <v>198</v>
      </c>
      <c r="BA7" s="57" t="s">
        <v>199</v>
      </c>
      <c r="BB7" s="57" t="s">
        <v>200</v>
      </c>
      <c r="BC7" s="57" t="s">
        <v>201</v>
      </c>
      <c r="BD7" s="13" t="s">
        <v>216</v>
      </c>
      <c r="BE7" s="57" t="s">
        <v>198</v>
      </c>
      <c r="BF7" s="57" t="s">
        <v>199</v>
      </c>
      <c r="BG7" s="57" t="s">
        <v>200</v>
      </c>
      <c r="BH7" s="57" t="s">
        <v>201</v>
      </c>
      <c r="BI7" s="13" t="s">
        <v>217</v>
      </c>
      <c r="BJ7" s="57" t="s">
        <v>198</v>
      </c>
      <c r="BK7" s="57" t="s">
        <v>199</v>
      </c>
      <c r="BL7" s="57" t="s">
        <v>200</v>
      </c>
      <c r="BM7" s="57" t="s">
        <v>201</v>
      </c>
      <c r="BN7" s="53" t="s">
        <v>120</v>
      </c>
      <c r="BO7" s="57" t="s">
        <v>198</v>
      </c>
      <c r="BP7" s="57" t="s">
        <v>199</v>
      </c>
      <c r="BQ7" s="57" t="s">
        <v>200</v>
      </c>
      <c r="BR7" s="57" t="s">
        <v>201</v>
      </c>
      <c r="BS7" s="18" t="s">
        <v>111</v>
      </c>
      <c r="BT7" s="19" t="s">
        <v>112</v>
      </c>
      <c r="BU7" s="19" t="s">
        <v>113</v>
      </c>
      <c r="BV7" s="19" t="s">
        <v>114</v>
      </c>
      <c r="BW7" s="20" t="s">
        <v>115</v>
      </c>
      <c r="BX7" s="21" t="s">
        <v>116</v>
      </c>
    </row>
    <row r="8" spans="1:77" s="29" customFormat="1" x14ac:dyDescent="0.25">
      <c r="A8" s="50">
        <v>1</v>
      </c>
      <c r="B8" s="42">
        <f>IF(C8="","",A8)</f>
        <v>1</v>
      </c>
      <c r="C8" s="40">
        <f>'FINANCING PLAN TEMPLATE'!B6</f>
        <v>0</v>
      </c>
      <c r="D8" s="40">
        <f>'FINANCING PLAN TEMPLATE'!B7</f>
        <v>0</v>
      </c>
      <c r="E8" s="40">
        <f>'FINANCING PLAN TEMPLATE'!B8</f>
        <v>0</v>
      </c>
      <c r="F8" s="27">
        <f>'FINANCING PLAN TEMPLATE'!B9</f>
        <v>0</v>
      </c>
      <c r="G8" s="24">
        <f>'FINANCING PLAN TEMPLATE'!B10</f>
        <v>0</v>
      </c>
      <c r="H8" s="40">
        <f>'FINANCING PLAN TEMPLATE'!B12</f>
        <v>0</v>
      </c>
      <c r="I8" s="24">
        <f>'FINANCING PLAN TEMPLATE'!B13</f>
        <v>0</v>
      </c>
      <c r="J8" s="25">
        <f>'FINANCING PLAN TEMPLATE'!B14</f>
        <v>0</v>
      </c>
      <c r="K8" s="26">
        <f>'FINANCING PLAN TEMPLATE'!B16</f>
        <v>0</v>
      </c>
      <c r="L8" s="27">
        <f>MAX(K8,"01/07/2022")</f>
        <v>44743</v>
      </c>
      <c r="M8" s="27">
        <f>'FINANCING PLAN TEMPLATE'!B17</f>
        <v>0</v>
      </c>
      <c r="N8" s="48">
        <f>IF(C8="","",IF(L8&gt;M8,0,YEARFRAC(L8,M8+1,4)*12))</f>
        <v>0</v>
      </c>
      <c r="O8" s="126">
        <f>MAX(L8,[1]ADMIN!$AB$3)</f>
        <v>44743</v>
      </c>
      <c r="P8" s="126">
        <f>MIN(M8,[1]ADMIN!$AG$3)</f>
        <v>0</v>
      </c>
      <c r="Q8" s="127">
        <f>IF(C8="","",IF(O8&gt;P8,0,YEARFRAC(O8,P8+1,4)*12))</f>
        <v>0</v>
      </c>
      <c r="R8" s="126">
        <f>MAX(L8,[1]ADMIN!$AB$4)</f>
        <v>45108</v>
      </c>
      <c r="S8" s="126">
        <f>MIN(M8,[1]ADMIN!$AG$4)</f>
        <v>0</v>
      </c>
      <c r="T8" s="127">
        <f>IF(C8="","",IF(N8=Q8,0,IF(R8&gt;S8,0,YEARFRAC(R8,S8+1,4)*12)))</f>
        <v>0</v>
      </c>
      <c r="U8" s="126">
        <f>MAX(L8,[1]ADMIN!$AB$5)</f>
        <v>45474</v>
      </c>
      <c r="V8" s="126">
        <f>MIN(M8,[1]ADMIN!$AG$5)</f>
        <v>0</v>
      </c>
      <c r="W8" s="127">
        <f>IF(C8="","",IF(N8=Q8+T8,0,IF(U8&gt;V8,0,YEARFRAC(U8,V8+1,4)*12)))</f>
        <v>0</v>
      </c>
      <c r="X8" s="126">
        <f>MAX(L8,[1]ADMIN!$AB$6)</f>
        <v>45839</v>
      </c>
      <c r="Y8" s="126">
        <f>MIN(M8,[1]ADMIN!$AG$6)</f>
        <v>0</v>
      </c>
      <c r="Z8" s="127">
        <f>IF(C8="","",IF(N8=Q8+T8+W8,0,IF(W8&gt;X8,0,YEARFRAC(X8,Y8+1,4)*12)))</f>
        <v>0</v>
      </c>
      <c r="AA8" s="40">
        <f>'FINANCING PLAN TEMPLATE'!B19</f>
        <v>0</v>
      </c>
      <c r="AB8" s="62">
        <f>'FINANCING PLAN TEMPLATE'!B20</f>
        <v>0</v>
      </c>
      <c r="AC8" s="60">
        <f>'FINANCING PLAN TEMPLATE'!B21</f>
        <v>0</v>
      </c>
      <c r="AD8" s="65">
        <f>'FINANCING PLAN TEMPLATE'!B22</f>
        <v>0</v>
      </c>
      <c r="AE8" s="71" t="e">
        <f>IF(C8="","",VLOOKUP(IF(OR(AD8=AB8,AD8=""),AB8,AD8),ADMIN!$B:$D,3,FALSE)*VLOOKUP(H8,ADMIN!$F$1:$K$3,2,FALSE)*N8)</f>
        <v>#N/A</v>
      </c>
      <c r="AF8" s="71" t="e">
        <f>IF(C8="","",VLOOKUP(IF(OR(AD8=AB8,AD8=""),AB8,AD8),ADMIN!$B:$D,3,FALSE)*VLOOKUP(H8,ADMIN!$F$1:$K$3,2,FALSE)*Q8)</f>
        <v>#N/A</v>
      </c>
      <c r="AG8" s="71" t="e">
        <f>IF(C8="","",VLOOKUP(IF(OR(AD8=AB8,AD8=""),AB8,AD8),ADMIN!$B:$D,3,FALSE)*VLOOKUP(H8,ADMIN!$F$1:$K$3,2,FALSE)*T8)</f>
        <v>#N/A</v>
      </c>
      <c r="AH8" s="71" t="e">
        <f>IF(C8="","",VLOOKUP(IF(OR(AD8=AB8,AD8=""),AB8,AD8),ADMIN!$B:$D,3,FALSE)*VLOOKUP(H8,ADMIN!$F$1:$K$3,2,FALSE)*W8)</f>
        <v>#N/A</v>
      </c>
      <c r="AI8" s="71" t="e">
        <f>IF(C8="","",VLOOKUP(IF(OR(AD8=AB8,AD8=""),AB8,AD8),ADMIN!$B:$D,3,FALSE)*VLOOKUP(H8,ADMIN!$F$1:$K$3,2,FALSE)*Z8)</f>
        <v>#N/A</v>
      </c>
      <c r="AJ8" s="71" t="e">
        <f>IF(C8="","",(N8*VLOOKUP(H8,ADMIN!$F$1:$K$3,3,FALSE)))</f>
        <v>#N/A</v>
      </c>
      <c r="AK8" s="71" t="e">
        <f>IF(C8="","",(Q8*VLOOKUP(H8,ADMIN!$F$1:$K$3,3,FALSE)))</f>
        <v>#N/A</v>
      </c>
      <c r="AL8" s="71" t="e">
        <f>IF(C8="","",(T8*VLOOKUP(H8,ADMIN!$F$1:$K$3,3,FALSE)))</f>
        <v>#N/A</v>
      </c>
      <c r="AM8" s="71" t="e">
        <f>IF(C8="","",(W8*VLOOKUP(H8,ADMIN!$F$1:$K$3,3,FALSE)))</f>
        <v>#N/A</v>
      </c>
      <c r="AN8" s="71" t="e">
        <f>IF(C8="","",(Z8*VLOOKUP(H8,ADMIN!$F$1:$K$3,3,FALSE)))</f>
        <v>#N/A</v>
      </c>
      <c r="AO8" s="71">
        <f>IF(C8="","",IF(G8="Yes",(VLOOKUP(H8,ADMIN!$F$1:$K$3,4,FALSE)*N8),0))</f>
        <v>0</v>
      </c>
      <c r="AP8" s="71">
        <f>IF(C8="","",IF(G8="Yes",(VLOOKUP(H8,ADMIN!$F$1:$K$3,4,FALSE)*Q8),0))</f>
        <v>0</v>
      </c>
      <c r="AQ8" s="71">
        <f>IF(C8="","",IF(G8="Yes",(VLOOKUP(H8,ADMIN!$F$1:$K$3,4,FALSE)*T8),0))</f>
        <v>0</v>
      </c>
      <c r="AR8" s="71">
        <f>IF(C8="","",IF(G8="Yes",(VLOOKUP(H8,ADMIN!$F$1:$K$3,4,FALSE)*W8),0))</f>
        <v>0</v>
      </c>
      <c r="AS8" s="71">
        <f>IF(C8="","",IF(G8="Yes",(VLOOKUP(H8,ADMIN!$F$1:$K$3,4,FALSE)*Z8),0))</f>
        <v>0</v>
      </c>
      <c r="AT8" s="71">
        <f>IF(C8="","",(VLOOKUP("Postdoctoral",ADMIN!$F$1:$K$3,5,FALSE)*N8))</f>
        <v>0</v>
      </c>
      <c r="AU8" s="71">
        <f>IF(C8="","",(VLOOKUP("Postdoctoral",ADMIN!$F$1:$K$3,5,FALSE)*Q8))</f>
        <v>0</v>
      </c>
      <c r="AV8" s="71">
        <f>IF(C8="","",(VLOOKUP("Postdoctoral",ADMIN!$F$1:$K$3,5,FALSE)*T8))</f>
        <v>0</v>
      </c>
      <c r="AW8" s="71">
        <f>IF(C8="","",(VLOOKUP("Postdoctoral",ADMIN!$F$1:$K$3,5,FALSE)*W8))</f>
        <v>0</v>
      </c>
      <c r="AX8" s="71">
        <f>IF(C8="","",(VLOOKUP("Postdoctoral",ADMIN!$F$1:$K$3,5,FALSE)*Z8))</f>
        <v>0</v>
      </c>
      <c r="AY8" s="124">
        <v>0</v>
      </c>
      <c r="AZ8" s="124">
        <v>0</v>
      </c>
      <c r="BA8" s="124">
        <v>0</v>
      </c>
      <c r="BB8" s="124">
        <f>IF(C8="","",(IF(H8="Doctoral",(VLOOKUP("Doctoral",[1]ADMIN!$F$1:$K$3,5,FALSE)*W8)-AW8,0)))</f>
        <v>0</v>
      </c>
      <c r="BC8" s="124">
        <f>IF(C8="","",(IF(H8="Doctoral",(VLOOKUP("Doctoral",[1]ADMIN!$F$1:$K$3,5,FALSE)*Z8)-AX8,0)))</f>
        <v>0</v>
      </c>
      <c r="BD8" s="71">
        <f>IF(C8="","",(VLOOKUP("Postdoctoral",ADMIN!$F$1:$K$3,6,FALSE)*N8))</f>
        <v>0</v>
      </c>
      <c r="BE8" s="72">
        <f>IF(C8="","",(VLOOKUP("Postdoctoral",ADMIN!$F$1:$K$3,6,FALSE)*Q8))</f>
        <v>0</v>
      </c>
      <c r="BF8" s="72">
        <f>IF(C8="","",(VLOOKUP("Postdoctoral",ADMIN!$F$1:$K$3,6,FALSE)*T8))</f>
        <v>0</v>
      </c>
      <c r="BG8" s="72">
        <f>IF(C8="","",(VLOOKUP("Postdoctoral",ADMIN!$F$1:$K$3,6,FALSE)*W8))</f>
        <v>0</v>
      </c>
      <c r="BH8" s="72">
        <f>IF(C8="","",(VLOOKUP("Postdoctoral",ADMIN!$F$1:$K$3,6,FALSE)*Z8))</f>
        <v>0</v>
      </c>
      <c r="BI8" s="124">
        <v>0</v>
      </c>
      <c r="BJ8" s="125">
        <v>0</v>
      </c>
      <c r="BK8" s="125">
        <v>0</v>
      </c>
      <c r="BL8" s="125">
        <f>IF(C8="","",(IF(H8="Doctoral",(VLOOKUP("Doctoral",[1]ADMIN!$F$1:$K$3,6,FALSE)*W8)-BG8,0)))</f>
        <v>0</v>
      </c>
      <c r="BM8" s="125">
        <f>IF(C8="","",(IF(H8="Doctoral",(VLOOKUP("Doctoral",[1]ADMIN!$F$1:$K$3,5,FALSE)*Z8)-BH8,0)))</f>
        <v>0</v>
      </c>
      <c r="BN8" s="80" t="e">
        <f t="shared" ref="BN8:BN39" si="0">IF(C8="","",AE8+AJ8+AO8+AT8+AY8+BD8+BI8)</f>
        <v>#N/A</v>
      </c>
      <c r="BO8" s="52" t="e">
        <f t="shared" ref="BO8:BO39" si="1">IF(C8="","",AF8+AK8+AP8+AU8+AZ8+BE8)</f>
        <v>#N/A</v>
      </c>
      <c r="BP8" s="52" t="e">
        <f t="shared" ref="BP8:BP39" si="2">IF(C8="","",AG8+AL8+AQ8+AV8+BA8+BF8)</f>
        <v>#N/A</v>
      </c>
      <c r="BQ8" s="52" t="e">
        <f t="shared" ref="BQ8:BQ39" si="3">IF(C8="","",AH8+AM8+AR8+AW8+BB8+BG8)</f>
        <v>#N/A</v>
      </c>
      <c r="BR8" s="52" t="e">
        <f t="shared" ref="BR8:BR39" si="4">IF(C8="","",AI8+AN8+AS8+AX8+BC8+BH8)</f>
        <v>#N/A</v>
      </c>
      <c r="BS8" s="28" t="str">
        <f t="shared" ref="BS8:BS39" si="5">IF(E8="other","Please refer to Work Programme for eligible nationalities; ","")</f>
        <v/>
      </c>
      <c r="BT8" s="23" t="str">
        <f t="shared" ref="BT8:BT39" si="6">IF(N8="","",IF(N8&gt;24,"Maximum duration 24 months; ",""))</f>
        <v/>
      </c>
      <c r="BU8" s="23" t="str">
        <f t="shared" ref="BU8:BU39" si="7">IF(AB8="Other","Member States or Horizon Europe Associated Countries only; ","")</f>
        <v/>
      </c>
      <c r="BV8" s="23" t="str">
        <f t="shared" ref="BV8:BV39" si="8">IF(AND(H8="postdoctoral",J8=""),"PhD date missing;",IF(AND(H8="Doctoral",I8=""),"Enrollment status in PhD programme missing",""))</f>
        <v/>
      </c>
      <c r="BW8" s="39" t="str">
        <f>CONCATENATE(BT8,BU8,BV8)</f>
        <v/>
      </c>
      <c r="BX8" s="40">
        <f>'FINANCING PLAN TEMPLATE'!B32</f>
        <v>0</v>
      </c>
      <c r="BY8" s="29" t="s">
        <v>117</v>
      </c>
    </row>
    <row r="9" spans="1:77" s="29" customFormat="1" x14ac:dyDescent="0.25">
      <c r="A9" s="50">
        <v>2</v>
      </c>
      <c r="B9" s="42" t="str">
        <f t="shared" ref="B9:B37" si="9">IF(C9="","",A9)</f>
        <v/>
      </c>
      <c r="C9" s="70"/>
      <c r="D9" s="40"/>
      <c r="E9" s="40"/>
      <c r="F9" s="24"/>
      <c r="G9" s="24"/>
      <c r="H9" s="40"/>
      <c r="I9" s="24"/>
      <c r="J9" s="25"/>
      <c r="K9" s="30"/>
      <c r="L9" s="27">
        <f t="shared" ref="L9:L13" si="10">MAX(K9,"01/07/2022")</f>
        <v>44743</v>
      </c>
      <c r="M9" s="31"/>
      <c r="N9" s="48" t="str">
        <f t="shared" ref="N9:N37" si="11">IF(C9="","",IF(L9&gt;M9,0,YEARFRAC(L9,M9+1,4)*12))</f>
        <v/>
      </c>
      <c r="O9" s="126">
        <f>MAX(L9,[1]ADMIN!$AB$3)</f>
        <v>44743</v>
      </c>
      <c r="P9" s="126">
        <f>MIN(M9,[1]ADMIN!$AG$3)</f>
        <v>45107</v>
      </c>
      <c r="Q9" s="127" t="str">
        <f t="shared" ref="Q9:Q57" si="12">IF(C9="","",IF(O9&gt;P9,0,YEARFRAC(O9,P9+1,4)*12))</f>
        <v/>
      </c>
      <c r="R9" s="126">
        <f>MAX(L9,[1]ADMIN!$AB$4)</f>
        <v>45108</v>
      </c>
      <c r="S9" s="126">
        <f>MIN(M9,[1]ADMIN!$AG$4)</f>
        <v>45473</v>
      </c>
      <c r="T9" s="127" t="str">
        <f t="shared" ref="T9:T57" si="13">IF(C9="","",IF(N9=Q9,0,IF(R9&gt;S9,0,YEARFRAC(R9,S9+1,4)*12)))</f>
        <v/>
      </c>
      <c r="U9" s="126">
        <f>MAX(L9,[1]ADMIN!$AB$5)</f>
        <v>45474</v>
      </c>
      <c r="V9" s="126">
        <f>MIN(M9,[1]ADMIN!$AG$5)</f>
        <v>45838</v>
      </c>
      <c r="W9" s="127" t="str">
        <f t="shared" ref="W9:W57" si="14">IF(C9="","",IF(N9=Q9+T9,0,IF(U9&gt;V9,0,YEARFRAC(U9,V9+1,4)*12)))</f>
        <v/>
      </c>
      <c r="X9" s="126">
        <f>MAX(L9,[1]ADMIN!$AB$6)</f>
        <v>45839</v>
      </c>
      <c r="Y9" s="126">
        <f>MIN(M9,[1]ADMIN!$AG$6)</f>
        <v>46203</v>
      </c>
      <c r="Z9" s="127" t="str">
        <f t="shared" ref="Z9:Z57" si="15">IF(C9="","",IF(N9=Q9+T9+W9,0,IF(W9&gt;X9,0,YEARFRAC(X9,Y9+1,4)*12)))</f>
        <v/>
      </c>
      <c r="AA9" s="70"/>
      <c r="AB9" s="62"/>
      <c r="AC9" s="60"/>
      <c r="AD9" s="65"/>
      <c r="AE9" s="71" t="str">
        <f>IF(C9="","",VLOOKUP(IF(OR(AD9=AB9,AD9=""),AB9,AD9),ADMIN!$B:$D,3,FALSE)*VLOOKUP(H9,ADMIN!$F$1:$K$3,2,FALSE)*N9)</f>
        <v/>
      </c>
      <c r="AF9" s="71" t="str">
        <f>IF(C9="","",VLOOKUP(IF(OR(AD9=AB9,AD9=""),AB9,AD9),ADMIN!$B:$D,3,FALSE)*VLOOKUP(H9,ADMIN!$F$1:$K$3,2,FALSE)*Q9)</f>
        <v/>
      </c>
      <c r="AG9" s="71" t="str">
        <f>IF(C9="","",VLOOKUP(IF(OR(AD9=AB9,AD9=""),AB9,AD9),ADMIN!$B:$D,3,FALSE)*VLOOKUP(H9,ADMIN!$F$1:$K$3,2,FALSE)*T9)</f>
        <v/>
      </c>
      <c r="AH9" s="71" t="str">
        <f>IF(C9="","",VLOOKUP(IF(OR(AD9=AB9,AD9=""),AB9,AD9),ADMIN!$B:$D,3,FALSE)*VLOOKUP(H9,ADMIN!$F$1:$K$3,2,FALSE)*W9)</f>
        <v/>
      </c>
      <c r="AI9" s="71" t="str">
        <f>IF(C9="","",VLOOKUP(IF(OR(AD9=AB9,AD9=""),AB9,AD9),ADMIN!$B:$D,3,FALSE)*VLOOKUP(H9,ADMIN!$F$1:$K$3,2,FALSE)*Z9)</f>
        <v/>
      </c>
      <c r="AJ9" s="71" t="str">
        <f>IF(C9="","",(N9*VLOOKUP(H9,ADMIN!$F$1:$K$3,3,FALSE)))</f>
        <v/>
      </c>
      <c r="AK9" s="71" t="str">
        <f>IF(C9="","",(Q9*VLOOKUP(H9,ADMIN!$F$1:$K$3,3,FALSE)))</f>
        <v/>
      </c>
      <c r="AL9" s="71" t="str">
        <f>IF(C9="","",(T9*VLOOKUP(H9,ADMIN!$F$1:$K$3,3,FALSE)))</f>
        <v/>
      </c>
      <c r="AM9" s="71" t="str">
        <f>IF(C9="","",(W9*VLOOKUP(H9,ADMIN!$F$1:$K$3,3,FALSE)))</f>
        <v/>
      </c>
      <c r="AN9" s="71" t="str">
        <f>IF(C9="","",(Z9*VLOOKUP(H9,ADMIN!$F$1:$K$3,3,FALSE)))</f>
        <v/>
      </c>
      <c r="AO9" s="71" t="str">
        <f>IF(C9="","",IF(G9="Yes",(VLOOKUP(H9,ADMIN!$F$1:$K$3,4,FALSE)*N9),0))</f>
        <v/>
      </c>
      <c r="AP9" s="71" t="str">
        <f>IF(C9="","",IF(G9="Yes",(VLOOKUP(H9,ADMIN!$F$1:$K$3,4,FALSE)*Q9),0))</f>
        <v/>
      </c>
      <c r="AQ9" s="71" t="str">
        <f>IF(C9="","",IF(G9="Yes",(VLOOKUP(H9,ADMIN!$F$1:$K$3,4,FALSE)*T9),0))</f>
        <v/>
      </c>
      <c r="AR9" s="71" t="str">
        <f>IF(C9="","",IF(G9="Yes",(VLOOKUP(H9,ADMIN!$F$1:$K$3,4,FALSE)*W9),0))</f>
        <v/>
      </c>
      <c r="AS9" s="71" t="str">
        <f>IF(C9="","",IF(G9="Yes",(VLOOKUP(H9,ADMIN!$F$1:$K$3,4,FALSE)*Z9),0))</f>
        <v/>
      </c>
      <c r="AT9" s="71" t="str">
        <f>IF(C9="","",(VLOOKUP("Postdoctoral",ADMIN!$F$1:$K$3,5,FALSE)*N9))</f>
        <v/>
      </c>
      <c r="AU9" s="71" t="str">
        <f>IF(C9="","",(VLOOKUP("Postdoctoral",ADMIN!$F$1:$K$3,5,FALSE)*Q9))</f>
        <v/>
      </c>
      <c r="AV9" s="71" t="str">
        <f>IF(C9="","",(VLOOKUP("Postdoctoral",ADMIN!$F$1:$K$3,5,FALSE)*T9))</f>
        <v/>
      </c>
      <c r="AW9" s="71" t="str">
        <f>IF(C9="","",(VLOOKUP("Postdoctoral",ADMIN!$F$1:$K$3,5,FALSE)*W9))</f>
        <v/>
      </c>
      <c r="AX9" s="71" t="str">
        <f>IF(C9="","",(VLOOKUP("Postdoctoral",ADMIN!$F$1:$K$3,5,FALSE)*Z9))</f>
        <v/>
      </c>
      <c r="AY9" s="124" t="str">
        <f>IF(C9="","",(IF(H9="Doctoral",(VLOOKUP("Doctoral",[1]ADMIN!$F$1:$K$3,5,FALSE)*N9)-AT9,0)))</f>
        <v/>
      </c>
      <c r="AZ9" s="124" t="str">
        <f>IF(C9="","",(IF(H9="Doctoral",(VLOOKUP("Doctoral",[1]ADMIN!$F$1:$K$3,5,FALSE)*Q9)-AU9,0)))</f>
        <v/>
      </c>
      <c r="BA9" s="124" t="str">
        <f>IF(C9="","",(IF(H9="Doctoral",(VLOOKUP("Doctoral",[1]ADMIN!$F$1:$K$3,5,FALSE)*T9)-AV9,0)))</f>
        <v/>
      </c>
      <c r="BB9" s="124" t="str">
        <f>IF(C9="","",(IF(H9="Doctoral",(VLOOKUP("Doctoral",[1]ADMIN!$F$1:$K$3,5,FALSE)*W9)-AW9,0)))</f>
        <v/>
      </c>
      <c r="BC9" s="124" t="str">
        <f>IF(C9="","",(IF(H9="Doctoral",(VLOOKUP("Doctoral",[1]ADMIN!$F$1:$K$3,5,FALSE)*Z9)-AX9,0)))</f>
        <v/>
      </c>
      <c r="BD9" s="71" t="str">
        <f>IF(C9="","",(VLOOKUP("Postdoctoral",ADMIN!$F$1:$K$3,6,FALSE)*N9))</f>
        <v/>
      </c>
      <c r="BE9" s="72" t="str">
        <f>IF(C9="","",(VLOOKUP("Postdoctoral",ADMIN!$F$1:$K$3,6,FALSE)*Q9))</f>
        <v/>
      </c>
      <c r="BF9" s="72" t="str">
        <f>IF(C9="","",(VLOOKUP("Postdoctoral",ADMIN!$F$1:$K$3,6,FALSE)*T9))</f>
        <v/>
      </c>
      <c r="BG9" s="72" t="str">
        <f>IF(C9="","",(VLOOKUP("Postdoctoral",ADMIN!$F$1:$K$3,6,FALSE)*W9))</f>
        <v/>
      </c>
      <c r="BH9" s="72" t="str">
        <f>IF(C9="","",(VLOOKUP("Postdoctoral",ADMIN!$F$1:$K$3,6,FALSE)*Z9))</f>
        <v/>
      </c>
      <c r="BI9" s="124" t="str">
        <f>IF(C9="","",(IF(H9="Doctoral",(VLOOKUP("Doctoral",[1]ADMIN!$F$1:$K$3,6,FALSE)*N9)-BD9,0)))</f>
        <v/>
      </c>
      <c r="BJ9" s="125" t="str">
        <f>IF(C9="","",(IF(H9="Doctoral",(VLOOKUP("Doctoral",[1]ADMIN!$F$1:$K$3,6,FALSE)*Q9)-BE9,0)))</f>
        <v/>
      </c>
      <c r="BK9" s="125" t="str">
        <f>IF(C9="","",(IF(H9="Doctoral",(VLOOKUP("Doctoral",[1]ADMIN!$F$1:$K$3,6,FALSE)*T9)-BF9,0)))</f>
        <v/>
      </c>
      <c r="BL9" s="125" t="str">
        <f>IF(C9="","",(IF(H9="Doctoral",(VLOOKUP("Doctoral",[1]ADMIN!$F$1:$K$3,6,FALSE)*W9)-BG9,0)))</f>
        <v/>
      </c>
      <c r="BM9" s="125" t="str">
        <f>IF(C9="","",(IF(H9="Doctoral",(VLOOKUP("Doctoral",[1]ADMIN!$F$1:$K$3,5,FALSE)*Z9)-BH9,0)))</f>
        <v/>
      </c>
      <c r="BN9" s="80" t="str">
        <f t="shared" si="0"/>
        <v/>
      </c>
      <c r="BO9" s="52" t="str">
        <f t="shared" si="1"/>
        <v/>
      </c>
      <c r="BP9" s="52" t="str">
        <f t="shared" si="2"/>
        <v/>
      </c>
      <c r="BQ9" s="52" t="str">
        <f t="shared" si="3"/>
        <v/>
      </c>
      <c r="BR9" s="52" t="str">
        <f t="shared" si="4"/>
        <v/>
      </c>
      <c r="BS9" s="28" t="str">
        <f t="shared" si="5"/>
        <v/>
      </c>
      <c r="BT9" s="23" t="str">
        <f t="shared" si="6"/>
        <v/>
      </c>
      <c r="BU9" s="23" t="str">
        <f t="shared" si="7"/>
        <v/>
      </c>
      <c r="BV9" s="23" t="str">
        <f t="shared" si="8"/>
        <v/>
      </c>
      <c r="BW9" s="39" t="str">
        <f t="shared" ref="BW9:BW37" si="16">CONCATENATE(BS9,BT9,BU9,BV9)</f>
        <v/>
      </c>
      <c r="BX9" s="40"/>
      <c r="BY9" s="29" t="s">
        <v>117</v>
      </c>
    </row>
    <row r="10" spans="1:77" s="29" customFormat="1" x14ac:dyDescent="0.25">
      <c r="A10" s="50">
        <v>3</v>
      </c>
      <c r="B10" s="42" t="str">
        <f t="shared" si="9"/>
        <v/>
      </c>
      <c r="C10" s="70"/>
      <c r="D10" s="40"/>
      <c r="E10" s="40"/>
      <c r="F10" s="24"/>
      <c r="G10" s="24"/>
      <c r="H10" s="40"/>
      <c r="I10" s="24"/>
      <c r="J10" s="25"/>
      <c r="K10" s="30"/>
      <c r="L10" s="27">
        <f t="shared" si="10"/>
        <v>44743</v>
      </c>
      <c r="M10" s="31"/>
      <c r="N10" s="48" t="str">
        <f t="shared" si="11"/>
        <v/>
      </c>
      <c r="O10" s="126">
        <f>MAX(L10,[1]ADMIN!$AB$3)</f>
        <v>44743</v>
      </c>
      <c r="P10" s="126">
        <f>MIN(M10,[1]ADMIN!$AG$3)</f>
        <v>45107</v>
      </c>
      <c r="Q10" s="127" t="str">
        <f t="shared" si="12"/>
        <v/>
      </c>
      <c r="R10" s="126">
        <f>MAX(L10,[1]ADMIN!$AB$4)</f>
        <v>45108</v>
      </c>
      <c r="S10" s="126">
        <f>MIN(M10,[1]ADMIN!$AG$4)</f>
        <v>45473</v>
      </c>
      <c r="T10" s="127" t="str">
        <f t="shared" si="13"/>
        <v/>
      </c>
      <c r="U10" s="126">
        <f>MAX(L10,[1]ADMIN!$AB$5)</f>
        <v>45474</v>
      </c>
      <c r="V10" s="126">
        <f>MIN(M10,[1]ADMIN!$AG$5)</f>
        <v>45838</v>
      </c>
      <c r="W10" s="127" t="str">
        <f t="shared" si="14"/>
        <v/>
      </c>
      <c r="X10" s="126">
        <f>MAX(L10,[1]ADMIN!$AB$6)</f>
        <v>45839</v>
      </c>
      <c r="Y10" s="126">
        <f>MIN(M10,[1]ADMIN!$AG$6)</f>
        <v>46203</v>
      </c>
      <c r="Z10" s="127" t="str">
        <f t="shared" si="15"/>
        <v/>
      </c>
      <c r="AA10" s="70"/>
      <c r="AB10" s="62"/>
      <c r="AC10" s="60"/>
      <c r="AD10" s="65"/>
      <c r="AE10" s="71" t="str">
        <f>IF(C10="","",VLOOKUP(IF(OR(AD10=AB10,AD10=""),AB10,AD10),ADMIN!$B:$D,3,FALSE)*VLOOKUP(H10,ADMIN!$F$1:$K$3,2,FALSE)*N10)</f>
        <v/>
      </c>
      <c r="AF10" s="71" t="str">
        <f>IF(C10="","",VLOOKUP(IF(OR(AD10=AB10,AD10=""),AB10,AD10),ADMIN!$B:$D,3,FALSE)*VLOOKUP(H10,ADMIN!$F$1:$K$3,2,FALSE)*Q10)</f>
        <v/>
      </c>
      <c r="AG10" s="71" t="str">
        <f>IF(C10="","",VLOOKUP(IF(OR(AD10=AB10,AD10=""),AB10,AD10),ADMIN!$B:$D,3,FALSE)*VLOOKUP(H10,ADMIN!$F$1:$K$3,2,FALSE)*T10)</f>
        <v/>
      </c>
      <c r="AH10" s="71" t="str">
        <f>IF(C10="","",VLOOKUP(IF(OR(AD10=AB10,AD10=""),AB10,AD10),ADMIN!$B:$D,3,FALSE)*VLOOKUP(H10,ADMIN!$F$1:$K$3,2,FALSE)*W10)</f>
        <v/>
      </c>
      <c r="AI10" s="71" t="str">
        <f>IF(C10="","",VLOOKUP(IF(OR(AD10=AB10,AD10=""),AB10,AD10),ADMIN!$B:$D,3,FALSE)*VLOOKUP(H10,ADMIN!$F$1:$K$3,2,FALSE)*Z10)</f>
        <v/>
      </c>
      <c r="AJ10" s="71" t="str">
        <f>IF(C10="","",(N10*VLOOKUP(H10,ADMIN!$F$1:$K$3,3,FALSE)))</f>
        <v/>
      </c>
      <c r="AK10" s="71" t="str">
        <f>IF(C10="","",(Q10*VLOOKUP(H10,ADMIN!$F$1:$K$3,3,FALSE)))</f>
        <v/>
      </c>
      <c r="AL10" s="71" t="str">
        <f>IF(C10="","",(T10*VLOOKUP(H10,ADMIN!$F$1:$K$3,3,FALSE)))</f>
        <v/>
      </c>
      <c r="AM10" s="71" t="str">
        <f>IF(C10="","",(W10*VLOOKUP(H10,ADMIN!$F$1:$K$3,3,FALSE)))</f>
        <v/>
      </c>
      <c r="AN10" s="71" t="str">
        <f>IF(C10="","",(Z10*VLOOKUP(H10,ADMIN!$F$1:$K$3,3,FALSE)))</f>
        <v/>
      </c>
      <c r="AO10" s="71" t="str">
        <f>IF(C10="","",IF(G10="Yes",(VLOOKUP(H10,ADMIN!$F$1:$K$3,4,FALSE)*N10),0))</f>
        <v/>
      </c>
      <c r="AP10" s="71" t="str">
        <f>IF(C10="","",IF(G10="Yes",(VLOOKUP(H10,ADMIN!$F$1:$K$3,4,FALSE)*Q10),0))</f>
        <v/>
      </c>
      <c r="AQ10" s="71" t="str">
        <f>IF(C10="","",IF(G10="Yes",(VLOOKUP(H10,ADMIN!$F$1:$K$3,4,FALSE)*T10),0))</f>
        <v/>
      </c>
      <c r="AR10" s="71" t="str">
        <f>IF(C10="","",IF(G10="Yes",(VLOOKUP(H10,ADMIN!$F$1:$K$3,4,FALSE)*W10),0))</f>
        <v/>
      </c>
      <c r="AS10" s="71" t="str">
        <f>IF(C10="","",IF(G10="Yes",(VLOOKUP(H10,ADMIN!$F$1:$K$3,4,FALSE)*Z10),0))</f>
        <v/>
      </c>
      <c r="AT10" s="71" t="str">
        <f>IF(C10="","",(VLOOKUP("Postdoctoral",ADMIN!$F$1:$K$3,5,FALSE)*N10))</f>
        <v/>
      </c>
      <c r="AU10" s="71" t="str">
        <f>IF(C10="","",(VLOOKUP("Postdoctoral",ADMIN!$F$1:$K$3,5,FALSE)*Q10))</f>
        <v/>
      </c>
      <c r="AV10" s="71" t="str">
        <f>IF(C10="","",(VLOOKUP("Postdoctoral",ADMIN!$F$1:$K$3,5,FALSE)*T10))</f>
        <v/>
      </c>
      <c r="AW10" s="71" t="str">
        <f>IF(C10="","",(VLOOKUP("Postdoctoral",ADMIN!$F$1:$K$3,5,FALSE)*W10))</f>
        <v/>
      </c>
      <c r="AX10" s="71" t="str">
        <f>IF(C10="","",(VLOOKUP("Postdoctoral",ADMIN!$F$1:$K$3,5,FALSE)*Z10))</f>
        <v/>
      </c>
      <c r="AY10" s="124" t="str">
        <f>IF(C10="","",(IF(H10="Doctoral",(VLOOKUP("Doctoral",[1]ADMIN!$F$1:$K$3,5,FALSE)*N10)-AT10,0)))</f>
        <v/>
      </c>
      <c r="AZ10" s="124" t="str">
        <f>IF(C10="","",(IF(H10="Doctoral",(VLOOKUP("Doctoral",[1]ADMIN!$F$1:$K$3,5,FALSE)*Q10)-AU10,0)))</f>
        <v/>
      </c>
      <c r="BA10" s="124" t="str">
        <f>IF(C10="","",(IF(H10="Doctoral",(VLOOKUP("Doctoral",[1]ADMIN!$F$1:$K$3,5,FALSE)*T10)-AV10,0)))</f>
        <v/>
      </c>
      <c r="BB10" s="124" t="str">
        <f>IF(C10="","",(IF(H10="Doctoral",(VLOOKUP("Doctoral",[1]ADMIN!$F$1:$K$3,5,FALSE)*W10)-AW10,0)))</f>
        <v/>
      </c>
      <c r="BC10" s="124" t="str">
        <f>IF(C10="","",(IF(H10="Doctoral",(VLOOKUP("Doctoral",[1]ADMIN!$F$1:$K$3,5,FALSE)*Z10)-AX10,0)))</f>
        <v/>
      </c>
      <c r="BD10" s="71" t="str">
        <f>IF(C10="","",(VLOOKUP("Postdoctoral",ADMIN!$F$1:$K$3,6,FALSE)*N10))</f>
        <v/>
      </c>
      <c r="BE10" s="72" t="str">
        <f>IF(C10="","",(VLOOKUP("Postdoctoral",ADMIN!$F$1:$K$3,6,FALSE)*Q10))</f>
        <v/>
      </c>
      <c r="BF10" s="72" t="str">
        <f>IF(C10="","",(VLOOKUP("Postdoctoral",ADMIN!$F$1:$K$3,6,FALSE)*T10))</f>
        <v/>
      </c>
      <c r="BG10" s="72" t="str">
        <f>IF(C10="","",(VLOOKUP("Postdoctoral",ADMIN!$F$1:$K$3,6,FALSE)*W10))</f>
        <v/>
      </c>
      <c r="BH10" s="72" t="str">
        <f>IF(C10="","",(VLOOKUP("Postdoctoral",ADMIN!$F$1:$K$3,6,FALSE)*Z10))</f>
        <v/>
      </c>
      <c r="BI10" s="124" t="str">
        <f>IF(C10="","",(IF(H10="Doctoral",(VLOOKUP("Doctoral",[1]ADMIN!$F$1:$K$3,6,FALSE)*N10)-BD10,0)))</f>
        <v/>
      </c>
      <c r="BJ10" s="125" t="str">
        <f>IF(C10="","",(IF(H10="Doctoral",(VLOOKUP("Doctoral",[1]ADMIN!$F$1:$K$3,6,FALSE)*Q10)-BE10,0)))</f>
        <v/>
      </c>
      <c r="BK10" s="125" t="str">
        <f>IF(C10="","",(IF(H10="Doctoral",(VLOOKUP("Doctoral",[1]ADMIN!$F$1:$K$3,6,FALSE)*T10)-BF10,0)))</f>
        <v/>
      </c>
      <c r="BL10" s="125" t="str">
        <f>IF(C10="","",(IF(H10="Doctoral",(VLOOKUP("Doctoral",[1]ADMIN!$F$1:$K$3,6,FALSE)*W10)-BG10,0)))</f>
        <v/>
      </c>
      <c r="BM10" s="125" t="str">
        <f>IF(C10="","",(IF(H10="Doctoral",(VLOOKUP("Doctoral",[1]ADMIN!$F$1:$K$3,5,FALSE)*Z10)-BH10,0)))</f>
        <v/>
      </c>
      <c r="BN10" s="80" t="str">
        <f t="shared" si="0"/>
        <v/>
      </c>
      <c r="BO10" s="52" t="str">
        <f t="shared" si="1"/>
        <v/>
      </c>
      <c r="BP10" s="52" t="str">
        <f t="shared" si="2"/>
        <v/>
      </c>
      <c r="BQ10" s="52" t="str">
        <f t="shared" si="3"/>
        <v/>
      </c>
      <c r="BR10" s="52" t="str">
        <f t="shared" si="4"/>
        <v/>
      </c>
      <c r="BS10" s="28" t="str">
        <f t="shared" si="5"/>
        <v/>
      </c>
      <c r="BT10" s="23" t="str">
        <f t="shared" si="6"/>
        <v/>
      </c>
      <c r="BU10" s="23" t="str">
        <f t="shared" si="7"/>
        <v/>
      </c>
      <c r="BV10" s="23" t="str">
        <f t="shared" si="8"/>
        <v/>
      </c>
      <c r="BW10" s="39" t="str">
        <f t="shared" si="16"/>
        <v/>
      </c>
      <c r="BX10" s="40"/>
      <c r="BY10" s="29" t="s">
        <v>117</v>
      </c>
    </row>
    <row r="11" spans="1:77" s="29" customFormat="1" x14ac:dyDescent="0.25">
      <c r="A11" s="50">
        <v>4</v>
      </c>
      <c r="B11" s="42" t="str">
        <f t="shared" si="9"/>
        <v/>
      </c>
      <c r="C11" s="70"/>
      <c r="D11" s="40"/>
      <c r="E11" s="40"/>
      <c r="F11" s="24"/>
      <c r="G11" s="24"/>
      <c r="H11" s="40"/>
      <c r="I11" s="24"/>
      <c r="J11" s="25"/>
      <c r="K11" s="30"/>
      <c r="L11" s="27">
        <f t="shared" si="10"/>
        <v>44743</v>
      </c>
      <c r="M11" s="31"/>
      <c r="N11" s="48" t="str">
        <f t="shared" si="11"/>
        <v/>
      </c>
      <c r="O11" s="126">
        <f>MAX(L11,[1]ADMIN!$AB$3)</f>
        <v>44743</v>
      </c>
      <c r="P11" s="126">
        <f>MIN(M11,[1]ADMIN!$AG$3)</f>
        <v>45107</v>
      </c>
      <c r="Q11" s="127" t="str">
        <f t="shared" si="12"/>
        <v/>
      </c>
      <c r="R11" s="126">
        <f>MAX(L11,[1]ADMIN!$AB$4)</f>
        <v>45108</v>
      </c>
      <c r="S11" s="126">
        <f>MIN(M11,[1]ADMIN!$AG$4)</f>
        <v>45473</v>
      </c>
      <c r="T11" s="127" t="str">
        <f t="shared" si="13"/>
        <v/>
      </c>
      <c r="U11" s="126">
        <f>MAX(L11,[1]ADMIN!$AB$5)</f>
        <v>45474</v>
      </c>
      <c r="V11" s="126">
        <f>MIN(M11,[1]ADMIN!$AG$5)</f>
        <v>45838</v>
      </c>
      <c r="W11" s="127" t="str">
        <f t="shared" si="14"/>
        <v/>
      </c>
      <c r="X11" s="126">
        <f>MAX(L11,[1]ADMIN!$AB$6)</f>
        <v>45839</v>
      </c>
      <c r="Y11" s="126">
        <f>MIN(M11,[1]ADMIN!$AG$6)</f>
        <v>46203</v>
      </c>
      <c r="Z11" s="127" t="str">
        <f t="shared" si="15"/>
        <v/>
      </c>
      <c r="AA11" s="70"/>
      <c r="AB11" s="62"/>
      <c r="AC11" s="60"/>
      <c r="AD11" s="65"/>
      <c r="AE11" s="71" t="str">
        <f>IF(C11="","",VLOOKUP(IF(OR(AD11=AB11,AD11=""),AB11,AD11),ADMIN!$B:$D,3,FALSE)*VLOOKUP(H11,ADMIN!$F$1:$K$3,2,FALSE)*N11)</f>
        <v/>
      </c>
      <c r="AF11" s="71" t="str">
        <f>IF(C11="","",VLOOKUP(IF(OR(AD11=AB11,AD11=""),AB11,AD11),ADMIN!$B:$D,3,FALSE)*VLOOKUP(H11,ADMIN!$F$1:$K$3,2,FALSE)*Q11)</f>
        <v/>
      </c>
      <c r="AG11" s="71" t="str">
        <f>IF(C11="","",VLOOKUP(IF(OR(AD11=AB11,AD11=""),AB11,AD11),ADMIN!$B:$D,3,FALSE)*VLOOKUP(H11,ADMIN!$F$1:$K$3,2,FALSE)*T11)</f>
        <v/>
      </c>
      <c r="AH11" s="71" t="str">
        <f>IF(C11="","",VLOOKUP(IF(OR(AD11=AB11,AD11=""),AB11,AD11),ADMIN!$B:$D,3,FALSE)*VLOOKUP(H11,ADMIN!$F$1:$K$3,2,FALSE)*W11)</f>
        <v/>
      </c>
      <c r="AI11" s="71" t="str">
        <f>IF(C11="","",VLOOKUP(IF(OR(AD11=AB11,AD11=""),AB11,AD11),ADMIN!$B:$D,3,FALSE)*VLOOKUP(H11,ADMIN!$F$1:$K$3,2,FALSE)*Z11)</f>
        <v/>
      </c>
      <c r="AJ11" s="71" t="str">
        <f>IF(C11="","",(N11*VLOOKUP(H11,ADMIN!$F$1:$K$3,3,FALSE)))</f>
        <v/>
      </c>
      <c r="AK11" s="71" t="str">
        <f>IF(C11="","",(Q11*VLOOKUP(H11,ADMIN!$F$1:$K$3,3,FALSE)))</f>
        <v/>
      </c>
      <c r="AL11" s="71" t="str">
        <f>IF(C11="","",(T11*VLOOKUP(H11,ADMIN!$F$1:$K$3,3,FALSE)))</f>
        <v/>
      </c>
      <c r="AM11" s="71" t="str">
        <f>IF(C11="","",(W11*VLOOKUP(H11,ADMIN!$F$1:$K$3,3,FALSE)))</f>
        <v/>
      </c>
      <c r="AN11" s="71" t="str">
        <f>IF(C11="","",(Z11*VLOOKUP(H11,ADMIN!$F$1:$K$3,3,FALSE)))</f>
        <v/>
      </c>
      <c r="AO11" s="71" t="str">
        <f>IF(C11="","",IF(G11="Yes",(VLOOKUP(H11,ADMIN!$F$1:$K$3,4,FALSE)*N11),0))</f>
        <v/>
      </c>
      <c r="AP11" s="71" t="str">
        <f>IF(C11="","",IF(G11="Yes",(VLOOKUP(H11,ADMIN!$F$1:$K$3,4,FALSE)*Q11),0))</f>
        <v/>
      </c>
      <c r="AQ11" s="71" t="str">
        <f>IF(C11="","",IF(G11="Yes",(VLOOKUP(H11,ADMIN!$F$1:$K$3,4,FALSE)*T11),0))</f>
        <v/>
      </c>
      <c r="AR11" s="71" t="str">
        <f>IF(C11="","",IF(G11="Yes",(VLOOKUP(H11,ADMIN!$F$1:$K$3,4,FALSE)*W11),0))</f>
        <v/>
      </c>
      <c r="AS11" s="71" t="str">
        <f>IF(C11="","",IF(G11="Yes",(VLOOKUP(H11,ADMIN!$F$1:$K$3,4,FALSE)*Z11),0))</f>
        <v/>
      </c>
      <c r="AT11" s="71" t="str">
        <f>IF(C11="","",(VLOOKUP("Postdoctoral",ADMIN!$F$1:$K$3,5,FALSE)*N11))</f>
        <v/>
      </c>
      <c r="AU11" s="71" t="str">
        <f>IF(C11="","",(VLOOKUP("Postdoctoral",ADMIN!$F$1:$K$3,5,FALSE)*Q11))</f>
        <v/>
      </c>
      <c r="AV11" s="71" t="str">
        <f>IF(C11="","",(VLOOKUP("Postdoctoral",ADMIN!$F$1:$K$3,5,FALSE)*T11))</f>
        <v/>
      </c>
      <c r="AW11" s="71" t="str">
        <f>IF(C11="","",(VLOOKUP("Postdoctoral",ADMIN!$F$1:$K$3,5,FALSE)*W11))</f>
        <v/>
      </c>
      <c r="AX11" s="71" t="str">
        <f>IF(C11="","",(VLOOKUP("Postdoctoral",ADMIN!$F$1:$K$3,5,FALSE)*Z11))</f>
        <v/>
      </c>
      <c r="AY11" s="124" t="str">
        <f>IF(C11="","",(IF(H11="Doctoral",(VLOOKUP("Doctoral",[1]ADMIN!$F$1:$K$3,5,FALSE)*N11)-AT11,0)))</f>
        <v/>
      </c>
      <c r="AZ11" s="124" t="str">
        <f>IF(C11="","",(IF(H11="Doctoral",(VLOOKUP("Doctoral",[1]ADMIN!$F$1:$K$3,5,FALSE)*Q11)-AU11,0)))</f>
        <v/>
      </c>
      <c r="BA11" s="124" t="str">
        <f>IF(C11="","",(IF(H11="Doctoral",(VLOOKUP("Doctoral",[1]ADMIN!$F$1:$K$3,5,FALSE)*T11)-AV11,0)))</f>
        <v/>
      </c>
      <c r="BB11" s="124" t="str">
        <f>IF(C11="","",(IF(H11="Doctoral",(VLOOKUP("Doctoral",[1]ADMIN!$F$1:$K$3,5,FALSE)*W11)-AW11,0)))</f>
        <v/>
      </c>
      <c r="BC11" s="124" t="str">
        <f>IF(C11="","",(IF(H11="Doctoral",(VLOOKUP("Doctoral",[1]ADMIN!$F$1:$K$3,5,FALSE)*Z11)-AX11,0)))</f>
        <v/>
      </c>
      <c r="BD11" s="71" t="str">
        <f>IF(C11="","",(VLOOKUP("Postdoctoral",ADMIN!$F$1:$K$3,6,FALSE)*N11))</f>
        <v/>
      </c>
      <c r="BE11" s="72" t="str">
        <f>IF(C11="","",(VLOOKUP("Postdoctoral",ADMIN!$F$1:$K$3,6,FALSE)*Q11))</f>
        <v/>
      </c>
      <c r="BF11" s="72" t="str">
        <f>IF(C11="","",(VLOOKUP("Postdoctoral",ADMIN!$F$1:$K$3,6,FALSE)*T11))</f>
        <v/>
      </c>
      <c r="BG11" s="72" t="str">
        <f>IF(C11="","",(VLOOKUP("Postdoctoral",ADMIN!$F$1:$K$3,6,FALSE)*W11))</f>
        <v/>
      </c>
      <c r="BH11" s="72" t="str">
        <f>IF(C11="","",(VLOOKUP("Postdoctoral",ADMIN!$F$1:$K$3,6,FALSE)*Z11))</f>
        <v/>
      </c>
      <c r="BI11" s="124" t="str">
        <f>IF(C11="","",(IF(H11="Doctoral",(VLOOKUP("Doctoral",[1]ADMIN!$F$1:$K$3,6,FALSE)*N11)-BD11,0)))</f>
        <v/>
      </c>
      <c r="BJ11" s="125" t="str">
        <f>IF(C11="","",(IF(H11="Doctoral",(VLOOKUP("Doctoral",[1]ADMIN!$F$1:$K$3,6,FALSE)*Q11)-BE11,0)))</f>
        <v/>
      </c>
      <c r="BK11" s="125" t="str">
        <f>IF(C11="","",(IF(H11="Doctoral",(VLOOKUP("Doctoral",[1]ADMIN!$F$1:$K$3,6,FALSE)*T11)-BF11,0)))</f>
        <v/>
      </c>
      <c r="BL11" s="125" t="str">
        <f>IF(C11="","",(IF(H11="Doctoral",(VLOOKUP("Doctoral",[1]ADMIN!$F$1:$K$3,6,FALSE)*W11)-BG11,0)))</f>
        <v/>
      </c>
      <c r="BM11" s="125" t="str">
        <f>IF(C11="","",(IF(H11="Doctoral",(VLOOKUP("Doctoral",[1]ADMIN!$F$1:$K$3,5,FALSE)*Z11)-BH11,0)))</f>
        <v/>
      </c>
      <c r="BN11" s="80" t="str">
        <f t="shared" si="0"/>
        <v/>
      </c>
      <c r="BO11" s="52" t="str">
        <f t="shared" si="1"/>
        <v/>
      </c>
      <c r="BP11" s="52" t="str">
        <f t="shared" si="2"/>
        <v/>
      </c>
      <c r="BQ11" s="52" t="str">
        <f t="shared" si="3"/>
        <v/>
      </c>
      <c r="BR11" s="52" t="str">
        <f t="shared" si="4"/>
        <v/>
      </c>
      <c r="BS11" s="28" t="str">
        <f t="shared" si="5"/>
        <v/>
      </c>
      <c r="BT11" s="23" t="str">
        <f t="shared" si="6"/>
        <v/>
      </c>
      <c r="BU11" s="23" t="str">
        <f t="shared" si="7"/>
        <v/>
      </c>
      <c r="BV11" s="23" t="str">
        <f t="shared" si="8"/>
        <v/>
      </c>
      <c r="BW11" s="39" t="str">
        <f t="shared" si="16"/>
        <v/>
      </c>
      <c r="BX11" s="40"/>
      <c r="BY11" s="29" t="s">
        <v>117</v>
      </c>
    </row>
    <row r="12" spans="1:77" s="29" customFormat="1" x14ac:dyDescent="0.25">
      <c r="A12" s="50">
        <v>5</v>
      </c>
      <c r="B12" s="42" t="str">
        <f t="shared" si="9"/>
        <v/>
      </c>
      <c r="C12" s="70"/>
      <c r="D12" s="40"/>
      <c r="E12" s="40"/>
      <c r="F12" s="24"/>
      <c r="G12" s="24"/>
      <c r="H12" s="40"/>
      <c r="I12" s="24"/>
      <c r="J12" s="25"/>
      <c r="K12" s="30"/>
      <c r="L12" s="27">
        <f t="shared" si="10"/>
        <v>44743</v>
      </c>
      <c r="M12" s="31"/>
      <c r="N12" s="48" t="str">
        <f t="shared" si="11"/>
        <v/>
      </c>
      <c r="O12" s="126">
        <f>MAX(L12,[1]ADMIN!$AB$3)</f>
        <v>44743</v>
      </c>
      <c r="P12" s="126">
        <f>MIN(M12,[1]ADMIN!$AG$3)</f>
        <v>45107</v>
      </c>
      <c r="Q12" s="127" t="str">
        <f t="shared" si="12"/>
        <v/>
      </c>
      <c r="R12" s="126">
        <f>MAX(L12,[1]ADMIN!$AB$4)</f>
        <v>45108</v>
      </c>
      <c r="S12" s="126">
        <f>MIN(M12,[1]ADMIN!$AG$4)</f>
        <v>45473</v>
      </c>
      <c r="T12" s="127" t="str">
        <f t="shared" si="13"/>
        <v/>
      </c>
      <c r="U12" s="126">
        <f>MAX(L12,[1]ADMIN!$AB$5)</f>
        <v>45474</v>
      </c>
      <c r="V12" s="126">
        <f>MIN(M12,[1]ADMIN!$AG$5)</f>
        <v>45838</v>
      </c>
      <c r="W12" s="127" t="str">
        <f t="shared" si="14"/>
        <v/>
      </c>
      <c r="X12" s="126">
        <f>MAX(L12,[1]ADMIN!$AB$6)</f>
        <v>45839</v>
      </c>
      <c r="Y12" s="126">
        <f>MIN(M12,[1]ADMIN!$AG$6)</f>
        <v>46203</v>
      </c>
      <c r="Z12" s="127" t="str">
        <f t="shared" si="15"/>
        <v/>
      </c>
      <c r="AA12" s="70"/>
      <c r="AB12" s="62"/>
      <c r="AC12" s="60"/>
      <c r="AD12" s="65"/>
      <c r="AE12" s="71" t="str">
        <f>IF(C12="","",VLOOKUP(IF(OR(AD12=AB12,AD12=""),AB12,AD12),ADMIN!$B:$D,3,FALSE)*VLOOKUP(H12,ADMIN!$F$1:$K$3,2,FALSE)*N12)</f>
        <v/>
      </c>
      <c r="AF12" s="71" t="str">
        <f>IF(C12="","",VLOOKUP(IF(OR(AD12=AB12,AD12=""),AB12,AD12),ADMIN!$B:$D,3,FALSE)*VLOOKUP(H12,ADMIN!$F$1:$K$3,2,FALSE)*Q12)</f>
        <v/>
      </c>
      <c r="AG12" s="71" t="str">
        <f>IF(C12="","",VLOOKUP(IF(OR(AD12=AB12,AD12=""),AB12,AD12),ADMIN!$B:$D,3,FALSE)*VLOOKUP(H12,ADMIN!$F$1:$K$3,2,FALSE)*T12)</f>
        <v/>
      </c>
      <c r="AH12" s="71" t="str">
        <f>IF(C12="","",VLOOKUP(IF(OR(AD12=AB12,AD12=""),AB12,AD12),ADMIN!$B:$D,3,FALSE)*VLOOKUP(H12,ADMIN!$F$1:$K$3,2,FALSE)*W12)</f>
        <v/>
      </c>
      <c r="AI12" s="71" t="str">
        <f>IF(C12="","",VLOOKUP(IF(OR(AD12=AB12,AD12=""),AB12,AD12),ADMIN!$B:$D,3,FALSE)*VLOOKUP(H12,ADMIN!$F$1:$K$3,2,FALSE)*Z12)</f>
        <v/>
      </c>
      <c r="AJ12" s="71" t="str">
        <f>IF(C12="","",(N12*VLOOKUP(H12,ADMIN!$F$1:$K$3,3,FALSE)))</f>
        <v/>
      </c>
      <c r="AK12" s="71" t="str">
        <f>IF(C12="","",(Q12*VLOOKUP(H12,ADMIN!$F$1:$K$3,3,FALSE)))</f>
        <v/>
      </c>
      <c r="AL12" s="71" t="str">
        <f>IF(C12="","",(T12*VLOOKUP(H12,ADMIN!$F$1:$K$3,3,FALSE)))</f>
        <v/>
      </c>
      <c r="AM12" s="71" t="str">
        <f>IF(C12="","",(W12*VLOOKUP(H12,ADMIN!$F$1:$K$3,3,FALSE)))</f>
        <v/>
      </c>
      <c r="AN12" s="71" t="str">
        <f>IF(C12="","",(Z12*VLOOKUP(H12,ADMIN!$F$1:$K$3,3,FALSE)))</f>
        <v/>
      </c>
      <c r="AO12" s="71" t="str">
        <f>IF(C12="","",IF(G12="Yes",(VLOOKUP(H12,ADMIN!$F$1:$K$3,4,FALSE)*N12),0))</f>
        <v/>
      </c>
      <c r="AP12" s="71" t="str">
        <f>IF(C12="","",IF(G12="Yes",(VLOOKUP(H12,ADMIN!$F$1:$K$3,4,FALSE)*Q12),0))</f>
        <v/>
      </c>
      <c r="AQ12" s="71" t="str">
        <f>IF(C12="","",IF(G12="Yes",(VLOOKUP(H12,ADMIN!$F$1:$K$3,4,FALSE)*T12),0))</f>
        <v/>
      </c>
      <c r="AR12" s="71" t="str">
        <f>IF(C12="","",IF(G12="Yes",(VLOOKUP(H12,ADMIN!$F$1:$K$3,4,FALSE)*W12),0))</f>
        <v/>
      </c>
      <c r="AS12" s="71" t="str">
        <f>IF(C12="","",IF(G12="Yes",(VLOOKUP(H12,ADMIN!$F$1:$K$3,4,FALSE)*Z12),0))</f>
        <v/>
      </c>
      <c r="AT12" s="71" t="str">
        <f>IF(C12="","",(VLOOKUP("Postdoctoral",ADMIN!$F$1:$K$3,5,FALSE)*N12))</f>
        <v/>
      </c>
      <c r="AU12" s="71" t="str">
        <f>IF(C12="","",(VLOOKUP("Postdoctoral",ADMIN!$F$1:$K$3,5,FALSE)*Q12))</f>
        <v/>
      </c>
      <c r="AV12" s="71" t="str">
        <f>IF(C12="","",(VLOOKUP("Postdoctoral",ADMIN!$F$1:$K$3,5,FALSE)*T12))</f>
        <v/>
      </c>
      <c r="AW12" s="71" t="str">
        <f>IF(C12="","",(VLOOKUP("Postdoctoral",ADMIN!$F$1:$K$3,5,FALSE)*W12))</f>
        <v/>
      </c>
      <c r="AX12" s="71" t="str">
        <f>IF(C12="","",(VLOOKUP("Postdoctoral",ADMIN!$F$1:$K$3,5,FALSE)*Z12))</f>
        <v/>
      </c>
      <c r="AY12" s="124" t="str">
        <f>IF(C12="","",(IF(H12="Doctoral",(VLOOKUP("Doctoral",[1]ADMIN!$F$1:$K$3,5,FALSE)*N12)-AT12,0)))</f>
        <v/>
      </c>
      <c r="AZ12" s="124" t="str">
        <f>IF(C12="","",(IF(H12="Doctoral",(VLOOKUP("Doctoral",[1]ADMIN!$F$1:$K$3,5,FALSE)*Q12)-AU12,0)))</f>
        <v/>
      </c>
      <c r="BA12" s="124" t="str">
        <f>IF(C12="","",(IF(H12="Doctoral",(VLOOKUP("Doctoral",[1]ADMIN!$F$1:$K$3,5,FALSE)*T12)-AV12,0)))</f>
        <v/>
      </c>
      <c r="BB12" s="124" t="str">
        <f>IF(C12="","",(IF(H12="Doctoral",(VLOOKUP("Doctoral",[1]ADMIN!$F$1:$K$3,5,FALSE)*W12)-AW12,0)))</f>
        <v/>
      </c>
      <c r="BC12" s="124" t="str">
        <f>IF(C12="","",(IF(H12="Doctoral",(VLOOKUP("Doctoral",[1]ADMIN!$F$1:$K$3,5,FALSE)*Z12)-AX12,0)))</f>
        <v/>
      </c>
      <c r="BD12" s="71" t="str">
        <f>IF(C12="","",(VLOOKUP("Postdoctoral",ADMIN!$F$1:$K$3,6,FALSE)*N12))</f>
        <v/>
      </c>
      <c r="BE12" s="72" t="str">
        <f>IF(C12="","",(VLOOKUP("Postdoctoral",ADMIN!$F$1:$K$3,6,FALSE)*Q12))</f>
        <v/>
      </c>
      <c r="BF12" s="72" t="str">
        <f>IF(C12="","",(VLOOKUP("Postdoctoral",ADMIN!$F$1:$K$3,6,FALSE)*T12))</f>
        <v/>
      </c>
      <c r="BG12" s="72" t="str">
        <f>IF(C12="","",(VLOOKUP("Postdoctoral",ADMIN!$F$1:$K$3,6,FALSE)*W12))</f>
        <v/>
      </c>
      <c r="BH12" s="72" t="str">
        <f>IF(C12="","",(VLOOKUP("Postdoctoral",ADMIN!$F$1:$K$3,6,FALSE)*Z12))</f>
        <v/>
      </c>
      <c r="BI12" s="124" t="str">
        <f>IF(C12="","",(IF(H12="Doctoral",(VLOOKUP("Doctoral",[1]ADMIN!$F$1:$K$3,6,FALSE)*N12)-BD12,0)))</f>
        <v/>
      </c>
      <c r="BJ12" s="125" t="str">
        <f>IF(C12="","",(IF(H12="Doctoral",(VLOOKUP("Doctoral",[1]ADMIN!$F$1:$K$3,6,FALSE)*Q12)-BE12,0)))</f>
        <v/>
      </c>
      <c r="BK12" s="125" t="str">
        <f>IF(C12="","",(IF(H12="Doctoral",(VLOOKUP("Doctoral",[1]ADMIN!$F$1:$K$3,6,FALSE)*T12)-BF12,0)))</f>
        <v/>
      </c>
      <c r="BL12" s="125" t="str">
        <f>IF(C12="","",(IF(H12="Doctoral",(VLOOKUP("Doctoral",[1]ADMIN!$F$1:$K$3,6,FALSE)*W12)-BG12,0)))</f>
        <v/>
      </c>
      <c r="BM12" s="125" t="str">
        <f>IF(C12="","",(IF(H12="Doctoral",(VLOOKUP("Doctoral",[1]ADMIN!$F$1:$K$3,5,FALSE)*Z12)-BH12,0)))</f>
        <v/>
      </c>
      <c r="BN12" s="80" t="str">
        <f t="shared" si="0"/>
        <v/>
      </c>
      <c r="BO12" s="52" t="str">
        <f t="shared" si="1"/>
        <v/>
      </c>
      <c r="BP12" s="52" t="str">
        <f t="shared" si="2"/>
        <v/>
      </c>
      <c r="BQ12" s="52" t="str">
        <f t="shared" si="3"/>
        <v/>
      </c>
      <c r="BR12" s="52" t="str">
        <f t="shared" si="4"/>
        <v/>
      </c>
      <c r="BS12" s="28" t="str">
        <f t="shared" si="5"/>
        <v/>
      </c>
      <c r="BT12" s="23" t="str">
        <f t="shared" si="6"/>
        <v/>
      </c>
      <c r="BU12" s="23" t="str">
        <f t="shared" si="7"/>
        <v/>
      </c>
      <c r="BV12" s="23" t="str">
        <f t="shared" si="8"/>
        <v/>
      </c>
      <c r="BW12" s="39" t="str">
        <f t="shared" si="16"/>
        <v/>
      </c>
      <c r="BX12" s="40"/>
      <c r="BY12" s="29" t="s">
        <v>117</v>
      </c>
    </row>
    <row r="13" spans="1:77" s="29" customFormat="1" x14ac:dyDescent="0.25">
      <c r="A13" s="50">
        <v>6</v>
      </c>
      <c r="B13" s="42" t="str">
        <f t="shared" si="9"/>
        <v/>
      </c>
      <c r="C13" s="70"/>
      <c r="D13" s="40"/>
      <c r="E13" s="40"/>
      <c r="F13" s="24"/>
      <c r="G13" s="24"/>
      <c r="H13" s="40"/>
      <c r="I13" s="24"/>
      <c r="J13" s="25"/>
      <c r="K13" s="30"/>
      <c r="L13" s="27">
        <f t="shared" si="10"/>
        <v>44743</v>
      </c>
      <c r="M13" s="31"/>
      <c r="N13" s="48" t="str">
        <f t="shared" si="11"/>
        <v/>
      </c>
      <c r="O13" s="126">
        <f>MAX(L13,[1]ADMIN!$AB$3)</f>
        <v>44743</v>
      </c>
      <c r="P13" s="126">
        <f>MIN(M13,[1]ADMIN!$AG$3)</f>
        <v>45107</v>
      </c>
      <c r="Q13" s="127" t="str">
        <f t="shared" si="12"/>
        <v/>
      </c>
      <c r="R13" s="126">
        <f>MAX(L13,[1]ADMIN!$AB$4)</f>
        <v>45108</v>
      </c>
      <c r="S13" s="126">
        <f>MIN(M13,[1]ADMIN!$AG$4)</f>
        <v>45473</v>
      </c>
      <c r="T13" s="127" t="str">
        <f t="shared" si="13"/>
        <v/>
      </c>
      <c r="U13" s="126">
        <f>MAX(L13,[1]ADMIN!$AB$5)</f>
        <v>45474</v>
      </c>
      <c r="V13" s="126">
        <f>MIN(M13,[1]ADMIN!$AG$5)</f>
        <v>45838</v>
      </c>
      <c r="W13" s="127" t="str">
        <f t="shared" si="14"/>
        <v/>
      </c>
      <c r="X13" s="126">
        <f>MAX(L13,[1]ADMIN!$AB$6)</f>
        <v>45839</v>
      </c>
      <c r="Y13" s="126">
        <f>MIN(M13,[1]ADMIN!$AG$6)</f>
        <v>46203</v>
      </c>
      <c r="Z13" s="127" t="str">
        <f t="shared" si="15"/>
        <v/>
      </c>
      <c r="AA13" s="70"/>
      <c r="AB13" s="62"/>
      <c r="AC13" s="60"/>
      <c r="AD13" s="65"/>
      <c r="AE13" s="71" t="str">
        <f>IF(C13="","",VLOOKUP(IF(OR(AD13=AB13,AD13=""),AB13,AD13),ADMIN!$B:$D,3,FALSE)*VLOOKUP(H13,ADMIN!$F$1:$K$3,2,FALSE)*N13)</f>
        <v/>
      </c>
      <c r="AF13" s="71" t="str">
        <f>IF(C13="","",VLOOKUP(IF(OR(AD13=AB13,AD13=""),AB13,AD13),ADMIN!$B:$D,3,FALSE)*VLOOKUP(H13,ADMIN!$F$1:$K$3,2,FALSE)*Q13)</f>
        <v/>
      </c>
      <c r="AG13" s="71" t="str">
        <f>IF(C13="","",VLOOKUP(IF(OR(AD13=AB13,AD13=""),AB13,AD13),ADMIN!$B:$D,3,FALSE)*VLOOKUP(H13,ADMIN!$F$1:$K$3,2,FALSE)*T13)</f>
        <v/>
      </c>
      <c r="AH13" s="71" t="str">
        <f>IF(C13="","",VLOOKUP(IF(OR(AD13=AB13,AD13=""),AB13,AD13),ADMIN!$B:$D,3,FALSE)*VLOOKUP(H13,ADMIN!$F$1:$K$3,2,FALSE)*W13)</f>
        <v/>
      </c>
      <c r="AI13" s="71" t="str">
        <f>IF(C13="","",VLOOKUP(IF(OR(AD13=AB13,AD13=""),AB13,AD13),ADMIN!$B:$D,3,FALSE)*VLOOKUP(H13,ADMIN!$F$1:$K$3,2,FALSE)*Z13)</f>
        <v/>
      </c>
      <c r="AJ13" s="71" t="str">
        <f>IF(C13="","",(N13*VLOOKUP(H13,ADMIN!$F$1:$K$3,3,FALSE)))</f>
        <v/>
      </c>
      <c r="AK13" s="71" t="str">
        <f>IF(C13="","",(Q13*VLOOKUP(H13,ADMIN!$F$1:$K$3,3,FALSE)))</f>
        <v/>
      </c>
      <c r="AL13" s="71" t="str">
        <f>IF(C13="","",(T13*VLOOKUP(H13,ADMIN!$F$1:$K$3,3,FALSE)))</f>
        <v/>
      </c>
      <c r="AM13" s="71" t="str">
        <f>IF(C13="","",(W13*VLOOKUP(H13,ADMIN!$F$1:$K$3,3,FALSE)))</f>
        <v/>
      </c>
      <c r="AN13" s="71" t="str">
        <f>IF(C13="","",(Z13*VLOOKUP(H13,ADMIN!$F$1:$K$3,3,FALSE)))</f>
        <v/>
      </c>
      <c r="AO13" s="71" t="str">
        <f>IF(C13="","",IF(G13="Yes",(VLOOKUP(H13,ADMIN!$F$1:$K$3,4,FALSE)*N13),0))</f>
        <v/>
      </c>
      <c r="AP13" s="71" t="str">
        <f>IF(C13="","",IF(G13="Yes",(VLOOKUP(H13,ADMIN!$F$1:$K$3,4,FALSE)*Q13),0))</f>
        <v/>
      </c>
      <c r="AQ13" s="71" t="str">
        <f>IF(C13="","",IF(G13="Yes",(VLOOKUP(H13,ADMIN!$F$1:$K$3,4,FALSE)*T13),0))</f>
        <v/>
      </c>
      <c r="AR13" s="71" t="str">
        <f>IF(C13="","",IF(G13="Yes",(VLOOKUP(H13,ADMIN!$F$1:$K$3,4,FALSE)*W13),0))</f>
        <v/>
      </c>
      <c r="AS13" s="71" t="str">
        <f>IF(C13="","",IF(G13="Yes",(VLOOKUP(H13,ADMIN!$F$1:$K$3,4,FALSE)*Z13),0))</f>
        <v/>
      </c>
      <c r="AT13" s="71" t="str">
        <f>IF(C13="","",(VLOOKUP("Postdoctoral",ADMIN!$F$1:$K$3,5,FALSE)*N13))</f>
        <v/>
      </c>
      <c r="AU13" s="71" t="str">
        <f>IF(C13="","",(VLOOKUP("Postdoctoral",ADMIN!$F$1:$K$3,5,FALSE)*Q13))</f>
        <v/>
      </c>
      <c r="AV13" s="71" t="str">
        <f>IF(C13="","",(VLOOKUP("Postdoctoral",ADMIN!$F$1:$K$3,5,FALSE)*T13))</f>
        <v/>
      </c>
      <c r="AW13" s="71" t="str">
        <f>IF(C13="","",(VLOOKUP("Postdoctoral",ADMIN!$F$1:$K$3,5,FALSE)*W13))</f>
        <v/>
      </c>
      <c r="AX13" s="71" t="str">
        <f>IF(C13="","",(VLOOKUP("Postdoctoral",ADMIN!$F$1:$K$3,5,FALSE)*Z13))</f>
        <v/>
      </c>
      <c r="AY13" s="124" t="str">
        <f>IF(C13="","",(IF(H13="Doctoral",(VLOOKUP("Doctoral",[1]ADMIN!$F$1:$K$3,5,FALSE)*N13)-AT13,0)))</f>
        <v/>
      </c>
      <c r="AZ13" s="124" t="str">
        <f>IF(C13="","",(IF(H13="Doctoral",(VLOOKUP("Doctoral",[1]ADMIN!$F$1:$K$3,5,FALSE)*Q13)-AU13,0)))</f>
        <v/>
      </c>
      <c r="BA13" s="124" t="str">
        <f>IF(C13="","",(IF(H13="Doctoral",(VLOOKUP("Doctoral",[1]ADMIN!$F$1:$K$3,5,FALSE)*T13)-AV13,0)))</f>
        <v/>
      </c>
      <c r="BB13" s="124" t="str">
        <f>IF(C13="","",(IF(H13="Doctoral",(VLOOKUP("Doctoral",[1]ADMIN!$F$1:$K$3,5,FALSE)*W13)-AW13,0)))</f>
        <v/>
      </c>
      <c r="BC13" s="124" t="str">
        <f>IF(C13="","",(IF(H13="Doctoral",(VLOOKUP("Doctoral",[1]ADMIN!$F$1:$K$3,5,FALSE)*Z13)-AX13,0)))</f>
        <v/>
      </c>
      <c r="BD13" s="71" t="str">
        <f>IF(C13="","",(VLOOKUP("Postdoctoral",ADMIN!$F$1:$K$3,6,FALSE)*N13))</f>
        <v/>
      </c>
      <c r="BE13" s="72" t="str">
        <f>IF(C13="","",(VLOOKUP("Postdoctoral",ADMIN!$F$1:$K$3,6,FALSE)*Q13))</f>
        <v/>
      </c>
      <c r="BF13" s="72" t="str">
        <f>IF(C13="","",(VLOOKUP("Postdoctoral",ADMIN!$F$1:$K$3,6,FALSE)*T13))</f>
        <v/>
      </c>
      <c r="BG13" s="72" t="str">
        <f>IF(C13="","",(VLOOKUP("Postdoctoral",ADMIN!$F$1:$K$3,6,FALSE)*W13))</f>
        <v/>
      </c>
      <c r="BH13" s="72" t="str">
        <f>IF(C13="","",(VLOOKUP("Postdoctoral",ADMIN!$F$1:$K$3,6,FALSE)*Z13))</f>
        <v/>
      </c>
      <c r="BI13" s="124" t="str">
        <f>IF(C13="","",(IF(H13="Doctoral",(VLOOKUP("Doctoral",[1]ADMIN!$F$1:$K$3,6,FALSE)*N13)-BD13,0)))</f>
        <v/>
      </c>
      <c r="BJ13" s="125" t="str">
        <f>IF(C13="","",(IF(H13="Doctoral",(VLOOKUP("Doctoral",[1]ADMIN!$F$1:$K$3,6,FALSE)*Q13)-BE13,0)))</f>
        <v/>
      </c>
      <c r="BK13" s="125" t="str">
        <f>IF(C13="","",(IF(H13="Doctoral",(VLOOKUP("Doctoral",[1]ADMIN!$F$1:$K$3,6,FALSE)*T13)-BF13,0)))</f>
        <v/>
      </c>
      <c r="BL13" s="125" t="str">
        <f>IF(C13="","",(IF(H13="Doctoral",(VLOOKUP("Doctoral",[1]ADMIN!$F$1:$K$3,6,FALSE)*W13)-BG13,0)))</f>
        <v/>
      </c>
      <c r="BM13" s="125" t="str">
        <f>IF(C13="","",(IF(H13="Doctoral",(VLOOKUP("Doctoral",[1]ADMIN!$F$1:$K$3,5,FALSE)*Z13)-BH13,0)))</f>
        <v/>
      </c>
      <c r="BN13" s="80" t="str">
        <f t="shared" si="0"/>
        <v/>
      </c>
      <c r="BO13" s="52" t="str">
        <f t="shared" si="1"/>
        <v/>
      </c>
      <c r="BP13" s="52" t="str">
        <f t="shared" si="2"/>
        <v/>
      </c>
      <c r="BQ13" s="52" t="str">
        <f t="shared" si="3"/>
        <v/>
      </c>
      <c r="BR13" s="52" t="str">
        <f t="shared" si="4"/>
        <v/>
      </c>
      <c r="BS13" s="28" t="str">
        <f t="shared" si="5"/>
        <v/>
      </c>
      <c r="BT13" s="23" t="str">
        <f t="shared" si="6"/>
        <v/>
      </c>
      <c r="BU13" s="23" t="str">
        <f t="shared" si="7"/>
        <v/>
      </c>
      <c r="BV13" s="23" t="str">
        <f t="shared" si="8"/>
        <v/>
      </c>
      <c r="BW13" s="39" t="str">
        <f t="shared" si="16"/>
        <v/>
      </c>
      <c r="BX13" s="40"/>
      <c r="BY13" s="29" t="s">
        <v>117</v>
      </c>
    </row>
    <row r="14" spans="1:77" s="29" customFormat="1" x14ac:dyDescent="0.25">
      <c r="A14" s="50">
        <v>7</v>
      </c>
      <c r="B14" s="42" t="str">
        <f t="shared" si="9"/>
        <v/>
      </c>
      <c r="C14" s="70"/>
      <c r="D14" s="40"/>
      <c r="E14" s="40"/>
      <c r="F14" s="24"/>
      <c r="G14" s="24"/>
      <c r="H14" s="40"/>
      <c r="I14" s="24"/>
      <c r="J14" s="25"/>
      <c r="K14" s="30"/>
      <c r="L14" s="27">
        <f t="shared" ref="L14:L37" si="17">MAX(K14,"01/07/2022")</f>
        <v>44743</v>
      </c>
      <c r="M14" s="31"/>
      <c r="N14" s="48" t="str">
        <f t="shared" si="11"/>
        <v/>
      </c>
      <c r="O14" s="126">
        <f>MAX(L14,[1]ADMIN!$AB$3)</f>
        <v>44743</v>
      </c>
      <c r="P14" s="126">
        <f>MIN(M14,[1]ADMIN!$AG$3)</f>
        <v>45107</v>
      </c>
      <c r="Q14" s="127" t="str">
        <f t="shared" si="12"/>
        <v/>
      </c>
      <c r="R14" s="126">
        <f>MAX(L14,[1]ADMIN!$AB$4)</f>
        <v>45108</v>
      </c>
      <c r="S14" s="126">
        <f>MIN(M14,[1]ADMIN!$AG$4)</f>
        <v>45473</v>
      </c>
      <c r="T14" s="127" t="str">
        <f t="shared" si="13"/>
        <v/>
      </c>
      <c r="U14" s="126">
        <f>MAX(L14,[1]ADMIN!$AB$5)</f>
        <v>45474</v>
      </c>
      <c r="V14" s="126">
        <f>MIN(M14,[1]ADMIN!$AG$5)</f>
        <v>45838</v>
      </c>
      <c r="W14" s="127" t="str">
        <f t="shared" si="14"/>
        <v/>
      </c>
      <c r="X14" s="126">
        <f>MAX(L14,[1]ADMIN!$AB$6)</f>
        <v>45839</v>
      </c>
      <c r="Y14" s="126">
        <f>MIN(M14,[1]ADMIN!$AG$6)</f>
        <v>46203</v>
      </c>
      <c r="Z14" s="127" t="str">
        <f t="shared" si="15"/>
        <v/>
      </c>
      <c r="AA14" s="70"/>
      <c r="AB14" s="62"/>
      <c r="AC14" s="60"/>
      <c r="AD14" s="65"/>
      <c r="AE14" s="71" t="str">
        <f>IF(C14="","",VLOOKUP(IF(OR(AD14=AB14,AD14=""),AB14,AD14),ADMIN!$B:$D,3,FALSE)*VLOOKUP(H14,ADMIN!$F$1:$K$3,2,FALSE)*N14)</f>
        <v/>
      </c>
      <c r="AF14" s="71" t="str">
        <f>IF(C14="","",VLOOKUP(IF(OR(AD14=AB14,AD14=""),AB14,AD14),ADMIN!$B:$D,3,FALSE)*VLOOKUP(H14,ADMIN!$F$1:$K$3,2,FALSE)*Q14)</f>
        <v/>
      </c>
      <c r="AG14" s="71" t="str">
        <f>IF(C14="","",VLOOKUP(IF(OR(AD14=AB14,AD14=""),AB14,AD14),ADMIN!$B:$D,3,FALSE)*VLOOKUP(H14,ADMIN!$F$1:$K$3,2,FALSE)*T14)</f>
        <v/>
      </c>
      <c r="AH14" s="71" t="str">
        <f>IF(C14="","",VLOOKUP(IF(OR(AD14=AB14,AD14=""),AB14,AD14),ADMIN!$B:$D,3,FALSE)*VLOOKUP(H14,ADMIN!$F$1:$K$3,2,FALSE)*W14)</f>
        <v/>
      </c>
      <c r="AI14" s="71" t="str">
        <f>IF(C14="","",VLOOKUP(IF(OR(AD14=AB14,AD14=""),AB14,AD14),ADMIN!$B:$D,3,FALSE)*VLOOKUP(H14,ADMIN!$F$1:$K$3,2,FALSE)*Z14)</f>
        <v/>
      </c>
      <c r="AJ14" s="71" t="str">
        <f>IF(C14="","",(N14*VLOOKUP(H14,ADMIN!$F$1:$K$3,3,FALSE)))</f>
        <v/>
      </c>
      <c r="AK14" s="71" t="str">
        <f>IF(C14="","",(Q14*VLOOKUP(H14,ADMIN!$F$1:$K$3,3,FALSE)))</f>
        <v/>
      </c>
      <c r="AL14" s="71" t="str">
        <f>IF(C14="","",(T14*VLOOKUP(H14,ADMIN!$F$1:$K$3,3,FALSE)))</f>
        <v/>
      </c>
      <c r="AM14" s="71" t="str">
        <f>IF(C14="","",(W14*VLOOKUP(H14,ADMIN!$F$1:$K$3,3,FALSE)))</f>
        <v/>
      </c>
      <c r="AN14" s="71" t="str">
        <f>IF(C14="","",(Z14*VLOOKUP(H14,ADMIN!$F$1:$K$3,3,FALSE)))</f>
        <v/>
      </c>
      <c r="AO14" s="71" t="str">
        <f>IF(C14="","",IF(G14="Yes",(VLOOKUP(H14,ADMIN!$F$1:$K$3,4,FALSE)*N14),0))</f>
        <v/>
      </c>
      <c r="AP14" s="71" t="str">
        <f>IF(C14="","",IF(G14="Yes",(VLOOKUP(H14,ADMIN!$F$1:$K$3,4,FALSE)*Q14),0))</f>
        <v/>
      </c>
      <c r="AQ14" s="71" t="str">
        <f>IF(C14="","",IF(G14="Yes",(VLOOKUP(H14,ADMIN!$F$1:$K$3,4,FALSE)*T14),0))</f>
        <v/>
      </c>
      <c r="AR14" s="71" t="str">
        <f>IF(C14="","",IF(G14="Yes",(VLOOKUP(H14,ADMIN!$F$1:$K$3,4,FALSE)*W14),0))</f>
        <v/>
      </c>
      <c r="AS14" s="71" t="str">
        <f>IF(C14="","",IF(G14="Yes",(VLOOKUP(H14,ADMIN!$F$1:$K$3,4,FALSE)*Z14),0))</f>
        <v/>
      </c>
      <c r="AT14" s="71" t="str">
        <f>IF(C14="","",(VLOOKUP("Postdoctoral",ADMIN!$F$1:$K$3,5,FALSE)*N14))</f>
        <v/>
      </c>
      <c r="AU14" s="71" t="str">
        <f>IF(C14="","",(VLOOKUP("Postdoctoral",ADMIN!$F$1:$K$3,5,FALSE)*Q14))</f>
        <v/>
      </c>
      <c r="AV14" s="71" t="str">
        <f>IF(C14="","",(VLOOKUP("Postdoctoral",ADMIN!$F$1:$K$3,5,FALSE)*T14))</f>
        <v/>
      </c>
      <c r="AW14" s="71" t="str">
        <f>IF(C14="","",(VLOOKUP("Postdoctoral",ADMIN!$F$1:$K$3,5,FALSE)*W14))</f>
        <v/>
      </c>
      <c r="AX14" s="71" t="str">
        <f>IF(C14="","",(VLOOKUP("Postdoctoral",ADMIN!$F$1:$K$3,5,FALSE)*Z14))</f>
        <v/>
      </c>
      <c r="AY14" s="124" t="str">
        <f>IF(C14="","",(IF(H14="Doctoral",(VLOOKUP("Doctoral",[1]ADMIN!$F$1:$K$3,5,FALSE)*N14)-AT14,0)))</f>
        <v/>
      </c>
      <c r="AZ14" s="124" t="str">
        <f>IF(C14="","",(IF(H14="Doctoral",(VLOOKUP("Doctoral",[1]ADMIN!$F$1:$K$3,5,FALSE)*Q14)-AU14,0)))</f>
        <v/>
      </c>
      <c r="BA14" s="124" t="str">
        <f>IF(C14="","",(IF(H14="Doctoral",(VLOOKUP("Doctoral",[1]ADMIN!$F$1:$K$3,5,FALSE)*T14)-AV14,0)))</f>
        <v/>
      </c>
      <c r="BB14" s="124" t="str">
        <f>IF(C14="","",(IF(H14="Doctoral",(VLOOKUP("Doctoral",[1]ADMIN!$F$1:$K$3,5,FALSE)*W14)-AW14,0)))</f>
        <v/>
      </c>
      <c r="BC14" s="124" t="str">
        <f>IF(C14="","",(IF(H14="Doctoral",(VLOOKUP("Doctoral",[1]ADMIN!$F$1:$K$3,5,FALSE)*Z14)-AX14,0)))</f>
        <v/>
      </c>
      <c r="BD14" s="71" t="str">
        <f>IF(C14="","",(VLOOKUP("Postdoctoral",ADMIN!$F$1:$K$3,6,FALSE)*N14))</f>
        <v/>
      </c>
      <c r="BE14" s="72" t="str">
        <f>IF(C14="","",(VLOOKUP("Postdoctoral",ADMIN!$F$1:$K$3,6,FALSE)*Q14))</f>
        <v/>
      </c>
      <c r="BF14" s="72" t="str">
        <f>IF(C14="","",(VLOOKUP("Postdoctoral",ADMIN!$F$1:$K$3,6,FALSE)*T14))</f>
        <v/>
      </c>
      <c r="BG14" s="72" t="str">
        <f>IF(C14="","",(VLOOKUP("Postdoctoral",ADMIN!$F$1:$K$3,6,FALSE)*W14))</f>
        <v/>
      </c>
      <c r="BH14" s="72" t="str">
        <f>IF(C14="","",(VLOOKUP("Postdoctoral",ADMIN!$F$1:$K$3,6,FALSE)*Z14))</f>
        <v/>
      </c>
      <c r="BI14" s="124" t="str">
        <f>IF(C14="","",(IF(H14="Doctoral",(VLOOKUP("Doctoral",[1]ADMIN!$F$1:$K$3,6,FALSE)*N14)-BD14,0)))</f>
        <v/>
      </c>
      <c r="BJ14" s="125" t="str">
        <f>IF(C14="","",(IF(H14="Doctoral",(VLOOKUP("Doctoral",[1]ADMIN!$F$1:$K$3,6,FALSE)*Q14)-BE14,0)))</f>
        <v/>
      </c>
      <c r="BK14" s="125" t="str">
        <f>IF(C14="","",(IF(H14="Doctoral",(VLOOKUP("Doctoral",[1]ADMIN!$F$1:$K$3,6,FALSE)*T14)-BF14,0)))</f>
        <v/>
      </c>
      <c r="BL14" s="125" t="str">
        <f>IF(C14="","",(IF(H14="Doctoral",(VLOOKUP("Doctoral",[1]ADMIN!$F$1:$K$3,6,FALSE)*W14)-BG14,0)))</f>
        <v/>
      </c>
      <c r="BM14" s="125" t="str">
        <f>IF(C14="","",(IF(H14="Doctoral",(VLOOKUP("Doctoral",[1]ADMIN!$F$1:$K$3,5,FALSE)*Z14)-BH14,0)))</f>
        <v/>
      </c>
      <c r="BN14" s="80" t="str">
        <f t="shared" si="0"/>
        <v/>
      </c>
      <c r="BO14" s="52" t="str">
        <f t="shared" si="1"/>
        <v/>
      </c>
      <c r="BP14" s="52" t="str">
        <f t="shared" si="2"/>
        <v/>
      </c>
      <c r="BQ14" s="52" t="str">
        <f t="shared" si="3"/>
        <v/>
      </c>
      <c r="BR14" s="52" t="str">
        <f t="shared" si="4"/>
        <v/>
      </c>
      <c r="BS14" s="28" t="str">
        <f t="shared" si="5"/>
        <v/>
      </c>
      <c r="BT14" s="23" t="str">
        <f t="shared" si="6"/>
        <v/>
      </c>
      <c r="BU14" s="23" t="str">
        <f t="shared" si="7"/>
        <v/>
      </c>
      <c r="BV14" s="23" t="str">
        <f t="shared" si="8"/>
        <v/>
      </c>
      <c r="BW14" s="39" t="str">
        <f t="shared" si="16"/>
        <v/>
      </c>
      <c r="BX14" s="40"/>
      <c r="BY14" s="29" t="s">
        <v>117</v>
      </c>
    </row>
    <row r="15" spans="1:77" s="29" customFormat="1" x14ac:dyDescent="0.25">
      <c r="A15" s="50">
        <v>8</v>
      </c>
      <c r="B15" s="42" t="str">
        <f t="shared" si="9"/>
        <v/>
      </c>
      <c r="C15" s="70"/>
      <c r="D15" s="40"/>
      <c r="E15" s="40"/>
      <c r="F15" s="24"/>
      <c r="G15" s="24"/>
      <c r="H15" s="40"/>
      <c r="I15" s="24"/>
      <c r="J15" s="25"/>
      <c r="K15" s="30"/>
      <c r="L15" s="27">
        <f t="shared" si="17"/>
        <v>44743</v>
      </c>
      <c r="M15" s="31"/>
      <c r="N15" s="48" t="str">
        <f t="shared" si="11"/>
        <v/>
      </c>
      <c r="O15" s="126">
        <f>MAX(L15,[1]ADMIN!$AB$3)</f>
        <v>44743</v>
      </c>
      <c r="P15" s="126">
        <f>MIN(M15,[1]ADMIN!$AG$3)</f>
        <v>45107</v>
      </c>
      <c r="Q15" s="127" t="str">
        <f t="shared" si="12"/>
        <v/>
      </c>
      <c r="R15" s="126">
        <f>MAX(L15,[1]ADMIN!$AB$4)</f>
        <v>45108</v>
      </c>
      <c r="S15" s="126">
        <f>MIN(M15,[1]ADMIN!$AG$4)</f>
        <v>45473</v>
      </c>
      <c r="T15" s="127" t="str">
        <f t="shared" si="13"/>
        <v/>
      </c>
      <c r="U15" s="126">
        <f>MAX(L15,[1]ADMIN!$AB$5)</f>
        <v>45474</v>
      </c>
      <c r="V15" s="126">
        <f>MIN(M15,[1]ADMIN!$AG$5)</f>
        <v>45838</v>
      </c>
      <c r="W15" s="127" t="str">
        <f t="shared" si="14"/>
        <v/>
      </c>
      <c r="X15" s="126">
        <f>MAX(L15,[1]ADMIN!$AB$6)</f>
        <v>45839</v>
      </c>
      <c r="Y15" s="126">
        <f>MIN(M15,[1]ADMIN!$AG$6)</f>
        <v>46203</v>
      </c>
      <c r="Z15" s="127" t="str">
        <f t="shared" si="15"/>
        <v/>
      </c>
      <c r="AA15" s="70"/>
      <c r="AB15" s="62"/>
      <c r="AC15" s="60"/>
      <c r="AD15" s="65"/>
      <c r="AE15" s="71" t="str">
        <f>IF(C15="","",VLOOKUP(IF(OR(AD15=AB15,AD15=""),AB15,AD15),ADMIN!$B:$D,3,FALSE)*VLOOKUP(H15,ADMIN!$F$1:$K$3,2,FALSE)*N15)</f>
        <v/>
      </c>
      <c r="AF15" s="71" t="str">
        <f>IF(C15="","",VLOOKUP(IF(OR(AD15=AB15,AD15=""),AB15,AD15),ADMIN!$B:$D,3,FALSE)*VLOOKUP(H15,ADMIN!$F$1:$K$3,2,FALSE)*Q15)</f>
        <v/>
      </c>
      <c r="AG15" s="71" t="str">
        <f>IF(C15="","",VLOOKUP(IF(OR(AD15=AB15,AD15=""),AB15,AD15),ADMIN!$B:$D,3,FALSE)*VLOOKUP(H15,ADMIN!$F$1:$K$3,2,FALSE)*T15)</f>
        <v/>
      </c>
      <c r="AH15" s="71" t="str">
        <f>IF(C15="","",VLOOKUP(IF(OR(AD15=AB15,AD15=""),AB15,AD15),ADMIN!$B:$D,3,FALSE)*VLOOKUP(H15,ADMIN!$F$1:$K$3,2,FALSE)*W15)</f>
        <v/>
      </c>
      <c r="AI15" s="71" t="str">
        <f>IF(C15="","",VLOOKUP(IF(OR(AD15=AB15,AD15=""),AB15,AD15),ADMIN!$B:$D,3,FALSE)*VLOOKUP(H15,ADMIN!$F$1:$K$3,2,FALSE)*Z15)</f>
        <v/>
      </c>
      <c r="AJ15" s="71" t="str">
        <f>IF(C15="","",(N15*VLOOKUP(H15,ADMIN!$F$1:$K$3,3,FALSE)))</f>
        <v/>
      </c>
      <c r="AK15" s="71" t="str">
        <f>IF(C15="","",(Q15*VLOOKUP(H15,ADMIN!$F$1:$K$3,3,FALSE)))</f>
        <v/>
      </c>
      <c r="AL15" s="71" t="str">
        <f>IF(C15="","",(T15*VLOOKUP(H15,ADMIN!$F$1:$K$3,3,FALSE)))</f>
        <v/>
      </c>
      <c r="AM15" s="71" t="str">
        <f>IF(C15="","",(W15*VLOOKUP(H15,ADMIN!$F$1:$K$3,3,FALSE)))</f>
        <v/>
      </c>
      <c r="AN15" s="71" t="str">
        <f>IF(C15="","",(Z15*VLOOKUP(H15,ADMIN!$F$1:$K$3,3,FALSE)))</f>
        <v/>
      </c>
      <c r="AO15" s="71" t="str">
        <f>IF(C15="","",IF(G15="Yes",(VLOOKUP(H15,ADMIN!$F$1:$K$3,4,FALSE)*N15),0))</f>
        <v/>
      </c>
      <c r="AP15" s="71" t="str">
        <f>IF(C15="","",IF(G15="Yes",(VLOOKUP(H15,ADMIN!$F$1:$K$3,4,FALSE)*Q15),0))</f>
        <v/>
      </c>
      <c r="AQ15" s="71" t="str">
        <f>IF(C15="","",IF(G15="Yes",(VLOOKUP(H15,ADMIN!$F$1:$K$3,4,FALSE)*T15),0))</f>
        <v/>
      </c>
      <c r="AR15" s="71" t="str">
        <f>IF(C15="","",IF(G15="Yes",(VLOOKUP(H15,ADMIN!$F$1:$K$3,4,FALSE)*W15),0))</f>
        <v/>
      </c>
      <c r="AS15" s="71" t="str">
        <f>IF(C15="","",IF(G15="Yes",(VLOOKUP(H15,ADMIN!$F$1:$K$3,4,FALSE)*Z15),0))</f>
        <v/>
      </c>
      <c r="AT15" s="71" t="str">
        <f>IF(C15="","",(VLOOKUP("Postdoctoral",ADMIN!$F$1:$K$3,5,FALSE)*N15))</f>
        <v/>
      </c>
      <c r="AU15" s="71" t="str">
        <f>IF(C15="","",(VLOOKUP("Postdoctoral",ADMIN!$F$1:$K$3,5,FALSE)*Q15))</f>
        <v/>
      </c>
      <c r="AV15" s="71" t="str">
        <f>IF(C15="","",(VLOOKUP("Postdoctoral",ADMIN!$F$1:$K$3,5,FALSE)*T15))</f>
        <v/>
      </c>
      <c r="AW15" s="71" t="str">
        <f>IF(C15="","",(VLOOKUP("Postdoctoral",ADMIN!$F$1:$K$3,5,FALSE)*W15))</f>
        <v/>
      </c>
      <c r="AX15" s="71" t="str">
        <f>IF(C15="","",(VLOOKUP("Postdoctoral",ADMIN!$F$1:$K$3,5,FALSE)*Z15))</f>
        <v/>
      </c>
      <c r="AY15" s="124" t="str">
        <f>IF(C15="","",(IF(H15="Doctoral",(VLOOKUP("Doctoral",[1]ADMIN!$F$1:$K$3,5,FALSE)*N15)-AT15,0)))</f>
        <v/>
      </c>
      <c r="AZ15" s="124" t="str">
        <f>IF(C15="","",(IF(H15="Doctoral",(VLOOKUP("Doctoral",[1]ADMIN!$F$1:$K$3,5,FALSE)*Q15)-AU15,0)))</f>
        <v/>
      </c>
      <c r="BA15" s="124" t="str">
        <f>IF(C15="","",(IF(H15="Doctoral",(VLOOKUP("Doctoral",[1]ADMIN!$F$1:$K$3,5,FALSE)*T15)-AV15,0)))</f>
        <v/>
      </c>
      <c r="BB15" s="124" t="str">
        <f>IF(C15="","",(IF(H15="Doctoral",(VLOOKUP("Doctoral",[1]ADMIN!$F$1:$K$3,5,FALSE)*W15)-AW15,0)))</f>
        <v/>
      </c>
      <c r="BC15" s="124" t="str">
        <f>IF(C15="","",(IF(H15="Doctoral",(VLOOKUP("Doctoral",[1]ADMIN!$F$1:$K$3,5,FALSE)*Z15)-AX15,0)))</f>
        <v/>
      </c>
      <c r="BD15" s="71" t="str">
        <f>IF(C15="","",(VLOOKUP("Postdoctoral",ADMIN!$F$1:$K$3,6,FALSE)*N15))</f>
        <v/>
      </c>
      <c r="BE15" s="72" t="str">
        <f>IF(C15="","",(VLOOKUP("Postdoctoral",ADMIN!$F$1:$K$3,6,FALSE)*Q15))</f>
        <v/>
      </c>
      <c r="BF15" s="72" t="str">
        <f>IF(C15="","",(VLOOKUP("Postdoctoral",ADMIN!$F$1:$K$3,6,FALSE)*T15))</f>
        <v/>
      </c>
      <c r="BG15" s="72" t="str">
        <f>IF(C15="","",(VLOOKUP("Postdoctoral",ADMIN!$F$1:$K$3,6,FALSE)*W15))</f>
        <v/>
      </c>
      <c r="BH15" s="72" t="str">
        <f>IF(C15="","",(VLOOKUP("Postdoctoral",ADMIN!$F$1:$K$3,6,FALSE)*Z15))</f>
        <v/>
      </c>
      <c r="BI15" s="124" t="str">
        <f>IF(C15="","",(IF(H15="Doctoral",(VLOOKUP("Doctoral",[1]ADMIN!$F$1:$K$3,6,FALSE)*N15)-BD15,0)))</f>
        <v/>
      </c>
      <c r="BJ15" s="125" t="str">
        <f>IF(C15="","",(IF(H15="Doctoral",(VLOOKUP("Doctoral",[1]ADMIN!$F$1:$K$3,6,FALSE)*Q15)-BE15,0)))</f>
        <v/>
      </c>
      <c r="BK15" s="125" t="str">
        <f>IF(C15="","",(IF(H15="Doctoral",(VLOOKUP("Doctoral",[1]ADMIN!$F$1:$K$3,6,FALSE)*T15)-BF15,0)))</f>
        <v/>
      </c>
      <c r="BL15" s="125" t="str">
        <f>IF(C15="","",(IF(H15="Doctoral",(VLOOKUP("Doctoral",[1]ADMIN!$F$1:$K$3,6,FALSE)*W15)-BG15,0)))</f>
        <v/>
      </c>
      <c r="BM15" s="125" t="str">
        <f>IF(C15="","",(IF(H15="Doctoral",(VLOOKUP("Doctoral",[1]ADMIN!$F$1:$K$3,5,FALSE)*Z15)-BH15,0)))</f>
        <v/>
      </c>
      <c r="BN15" s="80" t="str">
        <f t="shared" si="0"/>
        <v/>
      </c>
      <c r="BO15" s="52" t="str">
        <f t="shared" si="1"/>
        <v/>
      </c>
      <c r="BP15" s="52" t="str">
        <f t="shared" si="2"/>
        <v/>
      </c>
      <c r="BQ15" s="52" t="str">
        <f t="shared" si="3"/>
        <v/>
      </c>
      <c r="BR15" s="52" t="str">
        <f t="shared" si="4"/>
        <v/>
      </c>
      <c r="BS15" s="28" t="str">
        <f t="shared" si="5"/>
        <v/>
      </c>
      <c r="BT15" s="23" t="str">
        <f t="shared" si="6"/>
        <v/>
      </c>
      <c r="BU15" s="23" t="str">
        <f t="shared" si="7"/>
        <v/>
      </c>
      <c r="BV15" s="23" t="str">
        <f t="shared" si="8"/>
        <v/>
      </c>
      <c r="BW15" s="39" t="str">
        <f t="shared" si="16"/>
        <v/>
      </c>
      <c r="BX15" s="40"/>
      <c r="BY15" s="29" t="s">
        <v>117</v>
      </c>
    </row>
    <row r="16" spans="1:77" s="29" customFormat="1" x14ac:dyDescent="0.25">
      <c r="A16" s="50">
        <v>9</v>
      </c>
      <c r="B16" s="42" t="str">
        <f t="shared" si="9"/>
        <v/>
      </c>
      <c r="C16" s="70"/>
      <c r="D16" s="40"/>
      <c r="E16" s="40"/>
      <c r="F16" s="24"/>
      <c r="G16" s="24"/>
      <c r="H16" s="40"/>
      <c r="I16" s="24"/>
      <c r="J16" s="25"/>
      <c r="K16" s="30"/>
      <c r="L16" s="27">
        <f t="shared" si="17"/>
        <v>44743</v>
      </c>
      <c r="M16" s="31"/>
      <c r="N16" s="48" t="str">
        <f t="shared" si="11"/>
        <v/>
      </c>
      <c r="O16" s="126">
        <f>MAX(L16,[1]ADMIN!$AB$3)</f>
        <v>44743</v>
      </c>
      <c r="P16" s="126">
        <f>MIN(M16,[1]ADMIN!$AG$3)</f>
        <v>45107</v>
      </c>
      <c r="Q16" s="127" t="str">
        <f t="shared" si="12"/>
        <v/>
      </c>
      <c r="R16" s="126">
        <f>MAX(L16,[1]ADMIN!$AB$4)</f>
        <v>45108</v>
      </c>
      <c r="S16" s="126">
        <f>MIN(M16,[1]ADMIN!$AG$4)</f>
        <v>45473</v>
      </c>
      <c r="T16" s="127" t="str">
        <f t="shared" si="13"/>
        <v/>
      </c>
      <c r="U16" s="126">
        <f>MAX(L16,[1]ADMIN!$AB$5)</f>
        <v>45474</v>
      </c>
      <c r="V16" s="126">
        <f>MIN(M16,[1]ADMIN!$AG$5)</f>
        <v>45838</v>
      </c>
      <c r="W16" s="127" t="str">
        <f t="shared" si="14"/>
        <v/>
      </c>
      <c r="X16" s="126">
        <f>MAX(L16,[1]ADMIN!$AB$6)</f>
        <v>45839</v>
      </c>
      <c r="Y16" s="126">
        <f>MIN(M16,[1]ADMIN!$AG$6)</f>
        <v>46203</v>
      </c>
      <c r="Z16" s="127" t="str">
        <f t="shared" si="15"/>
        <v/>
      </c>
      <c r="AA16" s="70"/>
      <c r="AB16" s="62"/>
      <c r="AC16" s="60"/>
      <c r="AD16" s="65"/>
      <c r="AE16" s="71" t="str">
        <f>IF(C16="","",VLOOKUP(IF(OR(AD16=AB16,AD16=""),AB16,AD16),ADMIN!$B:$D,3,FALSE)*VLOOKUP(H16,ADMIN!$F$1:$K$3,2,FALSE)*N16)</f>
        <v/>
      </c>
      <c r="AF16" s="71" t="str">
        <f>IF(C16="","",VLOOKUP(IF(OR(AD16=AB16,AD16=""),AB16,AD16),ADMIN!$B:$D,3,FALSE)*VLOOKUP(H16,ADMIN!$F$1:$K$3,2,FALSE)*Q16)</f>
        <v/>
      </c>
      <c r="AG16" s="71" t="str">
        <f>IF(C16="","",VLOOKUP(IF(OR(AD16=AB16,AD16=""),AB16,AD16),ADMIN!$B:$D,3,FALSE)*VLOOKUP(H16,ADMIN!$F$1:$K$3,2,FALSE)*T16)</f>
        <v/>
      </c>
      <c r="AH16" s="71" t="str">
        <f>IF(C16="","",VLOOKUP(IF(OR(AD16=AB16,AD16=""),AB16,AD16),ADMIN!$B:$D,3,FALSE)*VLOOKUP(H16,ADMIN!$F$1:$K$3,2,FALSE)*W16)</f>
        <v/>
      </c>
      <c r="AI16" s="71" t="str">
        <f>IF(C16="","",VLOOKUP(IF(OR(AD16=AB16,AD16=""),AB16,AD16),ADMIN!$B:$D,3,FALSE)*VLOOKUP(H16,ADMIN!$F$1:$K$3,2,FALSE)*Z16)</f>
        <v/>
      </c>
      <c r="AJ16" s="71" t="str">
        <f>IF(C16="","",(N16*VLOOKUP(H16,ADMIN!$F$1:$K$3,3,FALSE)))</f>
        <v/>
      </c>
      <c r="AK16" s="71" t="str">
        <f>IF(C16="","",(Q16*VLOOKUP(H16,ADMIN!$F$1:$K$3,3,FALSE)))</f>
        <v/>
      </c>
      <c r="AL16" s="71" t="str">
        <f>IF(C16="","",(T16*VLOOKUP(H16,ADMIN!$F$1:$K$3,3,FALSE)))</f>
        <v/>
      </c>
      <c r="AM16" s="71" t="str">
        <f>IF(C16="","",(W16*VLOOKUP(H16,ADMIN!$F$1:$K$3,3,FALSE)))</f>
        <v/>
      </c>
      <c r="AN16" s="71" t="str">
        <f>IF(C16="","",(Z16*VLOOKUP(H16,ADMIN!$F$1:$K$3,3,FALSE)))</f>
        <v/>
      </c>
      <c r="AO16" s="71" t="str">
        <f>IF(C16="","",IF(G16="Yes",(VLOOKUP(H16,ADMIN!$F$1:$K$3,4,FALSE)*N16),0))</f>
        <v/>
      </c>
      <c r="AP16" s="71" t="str">
        <f>IF(C16="","",IF(G16="Yes",(VLOOKUP(H16,ADMIN!$F$1:$K$3,4,FALSE)*Q16),0))</f>
        <v/>
      </c>
      <c r="AQ16" s="71" t="str">
        <f>IF(C16="","",IF(G16="Yes",(VLOOKUP(H16,ADMIN!$F$1:$K$3,4,FALSE)*T16),0))</f>
        <v/>
      </c>
      <c r="AR16" s="71" t="str">
        <f>IF(C16="","",IF(G16="Yes",(VLOOKUP(H16,ADMIN!$F$1:$K$3,4,FALSE)*W16),0))</f>
        <v/>
      </c>
      <c r="AS16" s="71" t="str">
        <f>IF(C16="","",IF(G16="Yes",(VLOOKUP(H16,ADMIN!$F$1:$K$3,4,FALSE)*Z16),0))</f>
        <v/>
      </c>
      <c r="AT16" s="71" t="str">
        <f>IF(C16="","",(VLOOKUP("Postdoctoral",ADMIN!$F$1:$K$3,5,FALSE)*N16))</f>
        <v/>
      </c>
      <c r="AU16" s="71" t="str">
        <f>IF(C16="","",(VLOOKUP("Postdoctoral",ADMIN!$F$1:$K$3,5,FALSE)*Q16))</f>
        <v/>
      </c>
      <c r="AV16" s="71" t="str">
        <f>IF(C16="","",(VLOOKUP("Postdoctoral",ADMIN!$F$1:$K$3,5,FALSE)*T16))</f>
        <v/>
      </c>
      <c r="AW16" s="71" t="str">
        <f>IF(C16="","",(VLOOKUP("Postdoctoral",ADMIN!$F$1:$K$3,5,FALSE)*W16))</f>
        <v/>
      </c>
      <c r="AX16" s="71" t="str">
        <f>IF(C16="","",(VLOOKUP("Postdoctoral",ADMIN!$F$1:$K$3,5,FALSE)*Z16))</f>
        <v/>
      </c>
      <c r="AY16" s="124" t="str">
        <f>IF(C16="","",(IF(H16="Doctoral",(VLOOKUP("Doctoral",[1]ADMIN!$F$1:$K$3,5,FALSE)*N16)-AT16,0)))</f>
        <v/>
      </c>
      <c r="AZ16" s="124" t="str">
        <f>IF(C16="","",(IF(H16="Doctoral",(VLOOKUP("Doctoral",[1]ADMIN!$F$1:$K$3,5,FALSE)*Q16)-AU16,0)))</f>
        <v/>
      </c>
      <c r="BA16" s="124" t="str">
        <f>IF(C16="","",(IF(H16="Doctoral",(VLOOKUP("Doctoral",[1]ADMIN!$F$1:$K$3,5,FALSE)*T16)-AV16,0)))</f>
        <v/>
      </c>
      <c r="BB16" s="124" t="str">
        <f>IF(C16="","",(IF(H16="Doctoral",(VLOOKUP("Doctoral",[1]ADMIN!$F$1:$K$3,5,FALSE)*W16)-AW16,0)))</f>
        <v/>
      </c>
      <c r="BC16" s="124" t="str">
        <f>IF(C16="","",(IF(H16="Doctoral",(VLOOKUP("Doctoral",[1]ADMIN!$F$1:$K$3,5,FALSE)*Z16)-AX16,0)))</f>
        <v/>
      </c>
      <c r="BD16" s="71" t="str">
        <f>IF(C16="","",(VLOOKUP("Postdoctoral",ADMIN!$F$1:$K$3,6,FALSE)*N16))</f>
        <v/>
      </c>
      <c r="BE16" s="72" t="str">
        <f>IF(C16="","",(VLOOKUP("Postdoctoral",ADMIN!$F$1:$K$3,6,FALSE)*Q16))</f>
        <v/>
      </c>
      <c r="BF16" s="72" t="str">
        <f>IF(C16="","",(VLOOKUP("Postdoctoral",ADMIN!$F$1:$K$3,6,FALSE)*T16))</f>
        <v/>
      </c>
      <c r="BG16" s="72" t="str">
        <f>IF(C16="","",(VLOOKUP("Postdoctoral",ADMIN!$F$1:$K$3,6,FALSE)*W16))</f>
        <v/>
      </c>
      <c r="BH16" s="72" t="str">
        <f>IF(C16="","",(VLOOKUP("Postdoctoral",ADMIN!$F$1:$K$3,6,FALSE)*Z16))</f>
        <v/>
      </c>
      <c r="BI16" s="124" t="str">
        <f>IF(C16="","",(IF(H16="Doctoral",(VLOOKUP("Doctoral",[1]ADMIN!$F$1:$K$3,6,FALSE)*N16)-BD16,0)))</f>
        <v/>
      </c>
      <c r="BJ16" s="125" t="str">
        <f>IF(C16="","",(IF(H16="Doctoral",(VLOOKUP("Doctoral",[1]ADMIN!$F$1:$K$3,6,FALSE)*Q16)-BE16,0)))</f>
        <v/>
      </c>
      <c r="BK16" s="125" t="str">
        <f>IF(C16="","",(IF(H16="Doctoral",(VLOOKUP("Doctoral",[1]ADMIN!$F$1:$K$3,6,FALSE)*T16)-BF16,0)))</f>
        <v/>
      </c>
      <c r="BL16" s="125" t="str">
        <f>IF(C16="","",(IF(H16="Doctoral",(VLOOKUP("Doctoral",[1]ADMIN!$F$1:$K$3,6,FALSE)*W16)-BG16,0)))</f>
        <v/>
      </c>
      <c r="BM16" s="125" t="str">
        <f>IF(C16="","",(IF(H16="Doctoral",(VLOOKUP("Doctoral",[1]ADMIN!$F$1:$K$3,5,FALSE)*Z16)-BH16,0)))</f>
        <v/>
      </c>
      <c r="BN16" s="80" t="str">
        <f t="shared" si="0"/>
        <v/>
      </c>
      <c r="BO16" s="52" t="str">
        <f t="shared" si="1"/>
        <v/>
      </c>
      <c r="BP16" s="52" t="str">
        <f t="shared" si="2"/>
        <v/>
      </c>
      <c r="BQ16" s="52" t="str">
        <f t="shared" si="3"/>
        <v/>
      </c>
      <c r="BR16" s="52" t="str">
        <f t="shared" si="4"/>
        <v/>
      </c>
      <c r="BS16" s="28" t="str">
        <f t="shared" si="5"/>
        <v/>
      </c>
      <c r="BT16" s="23" t="str">
        <f t="shared" si="6"/>
        <v/>
      </c>
      <c r="BU16" s="23" t="str">
        <f t="shared" si="7"/>
        <v/>
      </c>
      <c r="BV16" s="23" t="str">
        <f t="shared" si="8"/>
        <v/>
      </c>
      <c r="BW16" s="39" t="str">
        <f t="shared" si="16"/>
        <v/>
      </c>
      <c r="BX16" s="40"/>
      <c r="BY16" s="29" t="s">
        <v>117</v>
      </c>
    </row>
    <row r="17" spans="1:77" s="29" customFormat="1" x14ac:dyDescent="0.25">
      <c r="A17" s="50">
        <v>10</v>
      </c>
      <c r="B17" s="42" t="str">
        <f t="shared" si="9"/>
        <v/>
      </c>
      <c r="C17" s="70"/>
      <c r="D17" s="40"/>
      <c r="E17" s="40"/>
      <c r="F17" s="24"/>
      <c r="G17" s="24"/>
      <c r="H17" s="40"/>
      <c r="I17" s="24"/>
      <c r="J17" s="25"/>
      <c r="K17" s="30"/>
      <c r="L17" s="27">
        <f t="shared" si="17"/>
        <v>44743</v>
      </c>
      <c r="M17" s="31"/>
      <c r="N17" s="48" t="str">
        <f t="shared" si="11"/>
        <v/>
      </c>
      <c r="O17" s="126">
        <f>MAX(L17,[1]ADMIN!$AB$3)</f>
        <v>44743</v>
      </c>
      <c r="P17" s="126">
        <f>MIN(M17,[1]ADMIN!$AG$3)</f>
        <v>45107</v>
      </c>
      <c r="Q17" s="127" t="str">
        <f t="shared" si="12"/>
        <v/>
      </c>
      <c r="R17" s="126">
        <f>MAX(L17,[1]ADMIN!$AB$4)</f>
        <v>45108</v>
      </c>
      <c r="S17" s="126">
        <f>MIN(M17,[1]ADMIN!$AG$4)</f>
        <v>45473</v>
      </c>
      <c r="T17" s="127" t="str">
        <f t="shared" si="13"/>
        <v/>
      </c>
      <c r="U17" s="126">
        <f>MAX(L17,[1]ADMIN!$AB$5)</f>
        <v>45474</v>
      </c>
      <c r="V17" s="126">
        <f>MIN(M17,[1]ADMIN!$AG$5)</f>
        <v>45838</v>
      </c>
      <c r="W17" s="127" t="str">
        <f t="shared" si="14"/>
        <v/>
      </c>
      <c r="X17" s="126">
        <f>MAX(L17,[1]ADMIN!$AB$6)</f>
        <v>45839</v>
      </c>
      <c r="Y17" s="126">
        <f>MIN(M17,[1]ADMIN!$AG$6)</f>
        <v>46203</v>
      </c>
      <c r="Z17" s="127" t="str">
        <f t="shared" si="15"/>
        <v/>
      </c>
      <c r="AA17" s="70"/>
      <c r="AB17" s="62"/>
      <c r="AC17" s="60"/>
      <c r="AD17" s="65"/>
      <c r="AE17" s="71" t="str">
        <f>IF(C17="","",VLOOKUP(IF(OR(AD17=AB17,AD17=""),AB17,AD17),ADMIN!$B:$D,3,FALSE)*VLOOKUP(H17,ADMIN!$F$1:$K$3,2,FALSE)*N17)</f>
        <v/>
      </c>
      <c r="AF17" s="71" t="str">
        <f>IF(C17="","",VLOOKUP(IF(OR(AD17=AB17,AD17=""),AB17,AD17),ADMIN!$B:$D,3,FALSE)*VLOOKUP(H17,ADMIN!$F$1:$K$3,2,FALSE)*Q17)</f>
        <v/>
      </c>
      <c r="AG17" s="71" t="str">
        <f>IF(C17="","",VLOOKUP(IF(OR(AD17=AB17,AD17=""),AB17,AD17),ADMIN!$B:$D,3,FALSE)*VLOOKUP(H17,ADMIN!$F$1:$K$3,2,FALSE)*T17)</f>
        <v/>
      </c>
      <c r="AH17" s="71" t="str">
        <f>IF(C17="","",VLOOKUP(IF(OR(AD17=AB17,AD17=""),AB17,AD17),ADMIN!$B:$D,3,FALSE)*VLOOKUP(H17,ADMIN!$F$1:$K$3,2,FALSE)*W17)</f>
        <v/>
      </c>
      <c r="AI17" s="71" t="str">
        <f>IF(C17="","",VLOOKUP(IF(OR(AD17=AB17,AD17=""),AB17,AD17),ADMIN!$B:$D,3,FALSE)*VLOOKUP(H17,ADMIN!$F$1:$K$3,2,FALSE)*Z17)</f>
        <v/>
      </c>
      <c r="AJ17" s="71" t="str">
        <f>IF(C17="","",(N17*VLOOKUP(H17,ADMIN!$F$1:$K$3,3,FALSE)))</f>
        <v/>
      </c>
      <c r="AK17" s="71" t="str">
        <f>IF(C17="","",(Q17*VLOOKUP(H17,ADMIN!$F$1:$K$3,3,FALSE)))</f>
        <v/>
      </c>
      <c r="AL17" s="71" t="str">
        <f>IF(C17="","",(T17*VLOOKUP(H17,ADMIN!$F$1:$K$3,3,FALSE)))</f>
        <v/>
      </c>
      <c r="AM17" s="71" t="str">
        <f>IF(C17="","",(W17*VLOOKUP(H17,ADMIN!$F$1:$K$3,3,FALSE)))</f>
        <v/>
      </c>
      <c r="AN17" s="71" t="str">
        <f>IF(C17="","",(Z17*VLOOKUP(H17,ADMIN!$F$1:$K$3,3,FALSE)))</f>
        <v/>
      </c>
      <c r="AO17" s="71" t="str">
        <f>IF(C17="","",IF(G17="Yes",(VLOOKUP(H17,ADMIN!$F$1:$K$3,4,FALSE)*N17),0))</f>
        <v/>
      </c>
      <c r="AP17" s="71" t="str">
        <f>IF(C17="","",IF(G17="Yes",(VLOOKUP(H17,ADMIN!$F$1:$K$3,4,FALSE)*Q17),0))</f>
        <v/>
      </c>
      <c r="AQ17" s="71" t="str">
        <f>IF(C17="","",IF(G17="Yes",(VLOOKUP(H17,ADMIN!$F$1:$K$3,4,FALSE)*T17),0))</f>
        <v/>
      </c>
      <c r="AR17" s="71" t="str">
        <f>IF(C17="","",IF(G17="Yes",(VLOOKUP(H17,ADMIN!$F$1:$K$3,4,FALSE)*W17),0))</f>
        <v/>
      </c>
      <c r="AS17" s="71" t="str">
        <f>IF(C17="","",IF(G17="Yes",(VLOOKUP(H17,ADMIN!$F$1:$K$3,4,FALSE)*Z17),0))</f>
        <v/>
      </c>
      <c r="AT17" s="71" t="str">
        <f>IF(C17="","",(VLOOKUP("Postdoctoral",ADMIN!$F$1:$K$3,5,FALSE)*N17))</f>
        <v/>
      </c>
      <c r="AU17" s="71" t="str">
        <f>IF(C17="","",(VLOOKUP("Postdoctoral",ADMIN!$F$1:$K$3,5,FALSE)*Q17))</f>
        <v/>
      </c>
      <c r="AV17" s="71" t="str">
        <f>IF(C17="","",(VLOOKUP("Postdoctoral",ADMIN!$F$1:$K$3,5,FALSE)*T17))</f>
        <v/>
      </c>
      <c r="AW17" s="71" t="str">
        <f>IF(C17="","",(VLOOKUP("Postdoctoral",ADMIN!$F$1:$K$3,5,FALSE)*W17))</f>
        <v/>
      </c>
      <c r="AX17" s="71" t="str">
        <f>IF(C17="","",(VLOOKUP("Postdoctoral",ADMIN!$F$1:$K$3,5,FALSE)*Z17))</f>
        <v/>
      </c>
      <c r="AY17" s="124" t="str">
        <f>IF(C17="","",(IF(H17="Doctoral",(VLOOKUP("Doctoral",[1]ADMIN!$F$1:$K$3,5,FALSE)*N17)-AT17,0)))</f>
        <v/>
      </c>
      <c r="AZ17" s="124" t="str">
        <f>IF(C17="","",(IF(H17="Doctoral",(VLOOKUP("Doctoral",[1]ADMIN!$F$1:$K$3,5,FALSE)*Q17)-AU17,0)))</f>
        <v/>
      </c>
      <c r="BA17" s="124" t="str">
        <f>IF(C17="","",(IF(H17="Doctoral",(VLOOKUP("Doctoral",[1]ADMIN!$F$1:$K$3,5,FALSE)*T17)-AV17,0)))</f>
        <v/>
      </c>
      <c r="BB17" s="124" t="str">
        <f>IF(C17="","",(IF(H17="Doctoral",(VLOOKUP("Doctoral",[1]ADMIN!$F$1:$K$3,5,FALSE)*W17)-AW17,0)))</f>
        <v/>
      </c>
      <c r="BC17" s="124" t="str">
        <f>IF(C17="","",(IF(H17="Doctoral",(VLOOKUP("Doctoral",[1]ADMIN!$F$1:$K$3,5,FALSE)*Z17)-AX17,0)))</f>
        <v/>
      </c>
      <c r="BD17" s="71" t="str">
        <f>IF(C17="","",(VLOOKUP("Postdoctoral",ADMIN!$F$1:$K$3,6,FALSE)*N17))</f>
        <v/>
      </c>
      <c r="BE17" s="72" t="str">
        <f>IF(C17="","",(VLOOKUP("Postdoctoral",ADMIN!$F$1:$K$3,6,FALSE)*Q17))</f>
        <v/>
      </c>
      <c r="BF17" s="72" t="str">
        <f>IF(C17="","",(VLOOKUP("Postdoctoral",ADMIN!$F$1:$K$3,6,FALSE)*T17))</f>
        <v/>
      </c>
      <c r="BG17" s="72" t="str">
        <f>IF(C17="","",(VLOOKUP("Postdoctoral",ADMIN!$F$1:$K$3,6,FALSE)*W17))</f>
        <v/>
      </c>
      <c r="BH17" s="72" t="str">
        <f>IF(C17="","",(VLOOKUP("Postdoctoral",ADMIN!$F$1:$K$3,6,FALSE)*Z17))</f>
        <v/>
      </c>
      <c r="BI17" s="124" t="str">
        <f>IF(C17="","",(IF(H17="Doctoral",(VLOOKUP("Doctoral",[1]ADMIN!$F$1:$K$3,6,FALSE)*N17)-BD17,0)))</f>
        <v/>
      </c>
      <c r="BJ17" s="125" t="str">
        <f>IF(C17="","",(IF(H17="Doctoral",(VLOOKUP("Doctoral",[1]ADMIN!$F$1:$K$3,6,FALSE)*Q17)-BE17,0)))</f>
        <v/>
      </c>
      <c r="BK17" s="125" t="str">
        <f>IF(C17="","",(IF(H17="Doctoral",(VLOOKUP("Doctoral",[1]ADMIN!$F$1:$K$3,6,FALSE)*T17)-BF17,0)))</f>
        <v/>
      </c>
      <c r="BL17" s="125" t="str">
        <f>IF(C17="","",(IF(H17="Doctoral",(VLOOKUP("Doctoral",[1]ADMIN!$F$1:$K$3,6,FALSE)*W17)-BG17,0)))</f>
        <v/>
      </c>
      <c r="BM17" s="125" t="str">
        <f>IF(C17="","",(IF(H17="Doctoral",(VLOOKUP("Doctoral",[1]ADMIN!$F$1:$K$3,5,FALSE)*Z17)-BH17,0)))</f>
        <v/>
      </c>
      <c r="BN17" s="80" t="str">
        <f t="shared" si="0"/>
        <v/>
      </c>
      <c r="BO17" s="52" t="str">
        <f t="shared" si="1"/>
        <v/>
      </c>
      <c r="BP17" s="52" t="str">
        <f t="shared" si="2"/>
        <v/>
      </c>
      <c r="BQ17" s="52" t="str">
        <f t="shared" si="3"/>
        <v/>
      </c>
      <c r="BR17" s="52" t="str">
        <f t="shared" si="4"/>
        <v/>
      </c>
      <c r="BS17" s="28" t="str">
        <f t="shared" si="5"/>
        <v/>
      </c>
      <c r="BT17" s="23" t="str">
        <f t="shared" si="6"/>
        <v/>
      </c>
      <c r="BU17" s="23" t="str">
        <f t="shared" si="7"/>
        <v/>
      </c>
      <c r="BV17" s="23" t="str">
        <f t="shared" si="8"/>
        <v/>
      </c>
      <c r="BW17" s="39" t="str">
        <f t="shared" si="16"/>
        <v/>
      </c>
      <c r="BX17" s="40"/>
      <c r="BY17" s="29" t="s">
        <v>117</v>
      </c>
    </row>
    <row r="18" spans="1:77" s="29" customFormat="1" x14ac:dyDescent="0.25">
      <c r="A18" s="50">
        <v>11</v>
      </c>
      <c r="B18" s="42" t="str">
        <f t="shared" si="9"/>
        <v/>
      </c>
      <c r="C18" s="70"/>
      <c r="D18" s="40"/>
      <c r="E18" s="40"/>
      <c r="F18" s="24"/>
      <c r="G18" s="24"/>
      <c r="H18" s="40"/>
      <c r="I18" s="24"/>
      <c r="J18" s="25"/>
      <c r="K18" s="30"/>
      <c r="L18" s="27">
        <f t="shared" si="17"/>
        <v>44743</v>
      </c>
      <c r="M18" s="31"/>
      <c r="N18" s="48" t="str">
        <f t="shared" si="11"/>
        <v/>
      </c>
      <c r="O18" s="126">
        <f>MAX(L18,[1]ADMIN!$AB$3)</f>
        <v>44743</v>
      </c>
      <c r="P18" s="126">
        <f>MIN(M18,[1]ADMIN!$AG$3)</f>
        <v>45107</v>
      </c>
      <c r="Q18" s="127" t="str">
        <f t="shared" si="12"/>
        <v/>
      </c>
      <c r="R18" s="126">
        <f>MAX(L18,[1]ADMIN!$AB$4)</f>
        <v>45108</v>
      </c>
      <c r="S18" s="126">
        <f>MIN(M18,[1]ADMIN!$AG$4)</f>
        <v>45473</v>
      </c>
      <c r="T18" s="127" t="str">
        <f t="shared" si="13"/>
        <v/>
      </c>
      <c r="U18" s="126">
        <f>MAX(L18,[1]ADMIN!$AB$5)</f>
        <v>45474</v>
      </c>
      <c r="V18" s="126">
        <f>MIN(M18,[1]ADMIN!$AG$5)</f>
        <v>45838</v>
      </c>
      <c r="W18" s="127" t="str">
        <f t="shared" si="14"/>
        <v/>
      </c>
      <c r="X18" s="126">
        <f>MAX(L18,[1]ADMIN!$AB$6)</f>
        <v>45839</v>
      </c>
      <c r="Y18" s="126">
        <f>MIN(M18,[1]ADMIN!$AG$6)</f>
        <v>46203</v>
      </c>
      <c r="Z18" s="127" t="str">
        <f t="shared" si="15"/>
        <v/>
      </c>
      <c r="AA18" s="70"/>
      <c r="AB18" s="62"/>
      <c r="AC18" s="60"/>
      <c r="AD18" s="65"/>
      <c r="AE18" s="71" t="str">
        <f>IF(C18="","",VLOOKUP(IF(OR(AD18=AB18,AD18=""),AB18,AD18),ADMIN!$B:$D,3,FALSE)*VLOOKUP(H18,ADMIN!$F$1:$K$3,2,FALSE)*N18)</f>
        <v/>
      </c>
      <c r="AF18" s="71" t="str">
        <f>IF(C18="","",VLOOKUP(IF(OR(AD18=AB18,AD18=""),AB18,AD18),ADMIN!$B:$D,3,FALSE)*VLOOKUP(H18,ADMIN!$F$1:$K$3,2,FALSE)*Q18)</f>
        <v/>
      </c>
      <c r="AG18" s="71" t="str">
        <f>IF(C18="","",VLOOKUP(IF(OR(AD18=AB18,AD18=""),AB18,AD18),ADMIN!$B:$D,3,FALSE)*VLOOKUP(H18,ADMIN!$F$1:$K$3,2,FALSE)*T18)</f>
        <v/>
      </c>
      <c r="AH18" s="71" t="str">
        <f>IF(C18="","",VLOOKUP(IF(OR(AD18=AB18,AD18=""),AB18,AD18),ADMIN!$B:$D,3,FALSE)*VLOOKUP(H18,ADMIN!$F$1:$K$3,2,FALSE)*W18)</f>
        <v/>
      </c>
      <c r="AI18" s="71" t="str">
        <f>IF(C18="","",VLOOKUP(IF(OR(AD18=AB18,AD18=""),AB18,AD18),ADMIN!$B:$D,3,FALSE)*VLOOKUP(H18,ADMIN!$F$1:$K$3,2,FALSE)*Z18)</f>
        <v/>
      </c>
      <c r="AJ18" s="71" t="str">
        <f>IF(C18="","",(N18*VLOOKUP(H18,ADMIN!$F$1:$K$3,3,FALSE)))</f>
        <v/>
      </c>
      <c r="AK18" s="71" t="str">
        <f>IF(C18="","",(Q18*VLOOKUP(H18,ADMIN!$F$1:$K$3,3,FALSE)))</f>
        <v/>
      </c>
      <c r="AL18" s="71" t="str">
        <f>IF(C18="","",(T18*VLOOKUP(H18,ADMIN!$F$1:$K$3,3,FALSE)))</f>
        <v/>
      </c>
      <c r="AM18" s="71" t="str">
        <f>IF(C18="","",(W18*VLOOKUP(H18,ADMIN!$F$1:$K$3,3,FALSE)))</f>
        <v/>
      </c>
      <c r="AN18" s="71" t="str">
        <f>IF(C18="","",(Z18*VLOOKUP(H18,ADMIN!$F$1:$K$3,3,FALSE)))</f>
        <v/>
      </c>
      <c r="AO18" s="71" t="str">
        <f>IF(C18="","",IF(G18="Yes",(VLOOKUP(H18,ADMIN!$F$1:$K$3,4,FALSE)*N18),0))</f>
        <v/>
      </c>
      <c r="AP18" s="71" t="str">
        <f>IF(C18="","",IF(G18="Yes",(VLOOKUP(H18,ADMIN!$F$1:$K$3,4,FALSE)*Q18),0))</f>
        <v/>
      </c>
      <c r="AQ18" s="71" t="str">
        <f>IF(C18="","",IF(G18="Yes",(VLOOKUP(H18,ADMIN!$F$1:$K$3,4,FALSE)*T18),0))</f>
        <v/>
      </c>
      <c r="AR18" s="71" t="str">
        <f>IF(C18="","",IF(G18="Yes",(VLOOKUP(H18,ADMIN!$F$1:$K$3,4,FALSE)*W18),0))</f>
        <v/>
      </c>
      <c r="AS18" s="71" t="str">
        <f>IF(C18="","",IF(G18="Yes",(VLOOKUP(H18,ADMIN!$F$1:$K$3,4,FALSE)*Z18),0))</f>
        <v/>
      </c>
      <c r="AT18" s="71" t="str">
        <f>IF(C18="","",(VLOOKUP("Postdoctoral",ADMIN!$F$1:$K$3,5,FALSE)*N18))</f>
        <v/>
      </c>
      <c r="AU18" s="71" t="str">
        <f>IF(C18="","",(VLOOKUP("Postdoctoral",ADMIN!$F$1:$K$3,5,FALSE)*Q18))</f>
        <v/>
      </c>
      <c r="AV18" s="71" t="str">
        <f>IF(C18="","",(VLOOKUP("Postdoctoral",ADMIN!$F$1:$K$3,5,FALSE)*T18))</f>
        <v/>
      </c>
      <c r="AW18" s="71" t="str">
        <f>IF(C18="","",(VLOOKUP("Postdoctoral",ADMIN!$F$1:$K$3,5,FALSE)*W18))</f>
        <v/>
      </c>
      <c r="AX18" s="71" t="str">
        <f>IF(C18="","",(VLOOKUP("Postdoctoral",ADMIN!$F$1:$K$3,5,FALSE)*Z18))</f>
        <v/>
      </c>
      <c r="AY18" s="124" t="str">
        <f>IF(C18="","",(IF(H18="Doctoral",(VLOOKUP("Doctoral",[1]ADMIN!$F$1:$K$3,5,FALSE)*N18)-AT18,0)))</f>
        <v/>
      </c>
      <c r="AZ18" s="124" t="str">
        <f>IF(C18="","",(IF(H18="Doctoral",(VLOOKUP("Doctoral",[1]ADMIN!$F$1:$K$3,5,FALSE)*Q18)-AU18,0)))</f>
        <v/>
      </c>
      <c r="BA18" s="124" t="str">
        <f>IF(C18="","",(IF(H18="Doctoral",(VLOOKUP("Doctoral",[1]ADMIN!$F$1:$K$3,5,FALSE)*T18)-AV18,0)))</f>
        <v/>
      </c>
      <c r="BB18" s="124" t="str">
        <f>IF(C18="","",(IF(H18="Doctoral",(VLOOKUP("Doctoral",[1]ADMIN!$F$1:$K$3,5,FALSE)*W18)-AW18,0)))</f>
        <v/>
      </c>
      <c r="BC18" s="124" t="str">
        <f>IF(C18="","",(IF(H18="Doctoral",(VLOOKUP("Doctoral",[1]ADMIN!$F$1:$K$3,5,FALSE)*Z18)-AX18,0)))</f>
        <v/>
      </c>
      <c r="BD18" s="71" t="str">
        <f>IF(C18="","",(VLOOKUP("Postdoctoral",ADMIN!$F$1:$K$3,6,FALSE)*N18))</f>
        <v/>
      </c>
      <c r="BE18" s="72" t="str">
        <f>IF(C18="","",(VLOOKUP("Postdoctoral",ADMIN!$F$1:$K$3,6,FALSE)*Q18))</f>
        <v/>
      </c>
      <c r="BF18" s="72" t="str">
        <f>IF(C18="","",(VLOOKUP("Postdoctoral",ADMIN!$F$1:$K$3,6,FALSE)*T18))</f>
        <v/>
      </c>
      <c r="BG18" s="72" t="str">
        <f>IF(C18="","",(VLOOKUP("Postdoctoral",ADMIN!$F$1:$K$3,6,FALSE)*W18))</f>
        <v/>
      </c>
      <c r="BH18" s="72" t="str">
        <f>IF(C18="","",(VLOOKUP("Postdoctoral",ADMIN!$F$1:$K$3,6,FALSE)*Z18))</f>
        <v/>
      </c>
      <c r="BI18" s="124" t="str">
        <f>IF(C18="","",(IF(H18="Doctoral",(VLOOKUP("Doctoral",[1]ADMIN!$F$1:$K$3,6,FALSE)*N18)-BD18,0)))</f>
        <v/>
      </c>
      <c r="BJ18" s="125" t="str">
        <f>IF(C18="","",(IF(H18="Doctoral",(VLOOKUP("Doctoral",[1]ADMIN!$F$1:$K$3,6,FALSE)*Q18)-BE18,0)))</f>
        <v/>
      </c>
      <c r="BK18" s="125" t="str">
        <f>IF(C18="","",(IF(H18="Doctoral",(VLOOKUP("Doctoral",[1]ADMIN!$F$1:$K$3,6,FALSE)*T18)-BF18,0)))</f>
        <v/>
      </c>
      <c r="BL18" s="125" t="str">
        <f>IF(C18="","",(IF(H18="Doctoral",(VLOOKUP("Doctoral",[1]ADMIN!$F$1:$K$3,6,FALSE)*W18)-BG18,0)))</f>
        <v/>
      </c>
      <c r="BM18" s="125" t="str">
        <f>IF(C18="","",(IF(H18="Doctoral",(VLOOKUP("Doctoral",[1]ADMIN!$F$1:$K$3,5,FALSE)*Z18)-BH18,0)))</f>
        <v/>
      </c>
      <c r="BN18" s="80" t="str">
        <f t="shared" si="0"/>
        <v/>
      </c>
      <c r="BO18" s="52" t="str">
        <f t="shared" si="1"/>
        <v/>
      </c>
      <c r="BP18" s="52" t="str">
        <f t="shared" si="2"/>
        <v/>
      </c>
      <c r="BQ18" s="52" t="str">
        <f t="shared" si="3"/>
        <v/>
      </c>
      <c r="BR18" s="52" t="str">
        <f t="shared" si="4"/>
        <v/>
      </c>
      <c r="BS18" s="28" t="str">
        <f t="shared" si="5"/>
        <v/>
      </c>
      <c r="BT18" s="23" t="str">
        <f t="shared" si="6"/>
        <v/>
      </c>
      <c r="BU18" s="23" t="str">
        <f t="shared" si="7"/>
        <v/>
      </c>
      <c r="BV18" s="23" t="str">
        <f t="shared" si="8"/>
        <v/>
      </c>
      <c r="BW18" s="39" t="str">
        <f t="shared" si="16"/>
        <v/>
      </c>
      <c r="BX18" s="40"/>
      <c r="BY18" s="29" t="s">
        <v>117</v>
      </c>
    </row>
    <row r="19" spans="1:77" s="29" customFormat="1" x14ac:dyDescent="0.25">
      <c r="A19" s="50">
        <v>12</v>
      </c>
      <c r="B19" s="42" t="str">
        <f t="shared" si="9"/>
        <v/>
      </c>
      <c r="C19" s="70"/>
      <c r="D19" s="40"/>
      <c r="E19" s="40"/>
      <c r="F19" s="24"/>
      <c r="G19" s="24"/>
      <c r="H19" s="40"/>
      <c r="I19" s="24"/>
      <c r="J19" s="25"/>
      <c r="K19" s="30"/>
      <c r="L19" s="27">
        <f t="shared" si="17"/>
        <v>44743</v>
      </c>
      <c r="M19" s="31"/>
      <c r="N19" s="48" t="str">
        <f t="shared" si="11"/>
        <v/>
      </c>
      <c r="O19" s="126">
        <f>MAX(L19,[1]ADMIN!$AB$3)</f>
        <v>44743</v>
      </c>
      <c r="P19" s="126">
        <f>MIN(M19,[1]ADMIN!$AG$3)</f>
        <v>45107</v>
      </c>
      <c r="Q19" s="127" t="str">
        <f t="shared" si="12"/>
        <v/>
      </c>
      <c r="R19" s="126">
        <f>MAX(L19,[1]ADMIN!$AB$4)</f>
        <v>45108</v>
      </c>
      <c r="S19" s="126">
        <f>MIN(M19,[1]ADMIN!$AG$4)</f>
        <v>45473</v>
      </c>
      <c r="T19" s="127" t="str">
        <f t="shared" si="13"/>
        <v/>
      </c>
      <c r="U19" s="126">
        <f>MAX(L19,[1]ADMIN!$AB$5)</f>
        <v>45474</v>
      </c>
      <c r="V19" s="126">
        <f>MIN(M19,[1]ADMIN!$AG$5)</f>
        <v>45838</v>
      </c>
      <c r="W19" s="127" t="str">
        <f t="shared" si="14"/>
        <v/>
      </c>
      <c r="X19" s="126">
        <f>MAX(L19,[1]ADMIN!$AB$6)</f>
        <v>45839</v>
      </c>
      <c r="Y19" s="126">
        <f>MIN(M19,[1]ADMIN!$AG$6)</f>
        <v>46203</v>
      </c>
      <c r="Z19" s="127" t="str">
        <f t="shared" si="15"/>
        <v/>
      </c>
      <c r="AA19" s="70"/>
      <c r="AB19" s="62"/>
      <c r="AC19" s="60"/>
      <c r="AD19" s="65"/>
      <c r="AE19" s="71" t="str">
        <f>IF(C19="","",VLOOKUP(IF(OR(AD19=AB19,AD19=""),AB19,AD19),ADMIN!$B:$D,3,FALSE)*VLOOKUP(H19,ADMIN!$F$1:$K$3,2,FALSE)*N19)</f>
        <v/>
      </c>
      <c r="AF19" s="71" t="str">
        <f>IF(C19="","",VLOOKUP(IF(OR(AD19=AB19,AD19=""),AB19,AD19),ADMIN!$B:$D,3,FALSE)*VLOOKUP(H19,ADMIN!$F$1:$K$3,2,FALSE)*Q19)</f>
        <v/>
      </c>
      <c r="AG19" s="71" t="str">
        <f>IF(C19="","",VLOOKUP(IF(OR(AD19=AB19,AD19=""),AB19,AD19),ADMIN!$B:$D,3,FALSE)*VLOOKUP(H19,ADMIN!$F$1:$K$3,2,FALSE)*T19)</f>
        <v/>
      </c>
      <c r="AH19" s="71" t="str">
        <f>IF(C19="","",VLOOKUP(IF(OR(AD19=AB19,AD19=""),AB19,AD19),ADMIN!$B:$D,3,FALSE)*VLOOKUP(H19,ADMIN!$F$1:$K$3,2,FALSE)*W19)</f>
        <v/>
      </c>
      <c r="AI19" s="71" t="str">
        <f>IF(C19="","",VLOOKUP(IF(OR(AD19=AB19,AD19=""),AB19,AD19),ADMIN!$B:$D,3,FALSE)*VLOOKUP(H19,ADMIN!$F$1:$K$3,2,FALSE)*Z19)</f>
        <v/>
      </c>
      <c r="AJ19" s="71" t="str">
        <f>IF(C19="","",(N19*VLOOKUP(H19,ADMIN!$F$1:$K$3,3,FALSE)))</f>
        <v/>
      </c>
      <c r="AK19" s="71" t="str">
        <f>IF(C19="","",(Q19*VLOOKUP(H19,ADMIN!$F$1:$K$3,3,FALSE)))</f>
        <v/>
      </c>
      <c r="AL19" s="71" t="str">
        <f>IF(C19="","",(T19*VLOOKUP(H19,ADMIN!$F$1:$K$3,3,FALSE)))</f>
        <v/>
      </c>
      <c r="AM19" s="71" t="str">
        <f>IF(C19="","",(W19*VLOOKUP(H19,ADMIN!$F$1:$K$3,3,FALSE)))</f>
        <v/>
      </c>
      <c r="AN19" s="71" t="str">
        <f>IF(C19="","",(Z19*VLOOKUP(H19,ADMIN!$F$1:$K$3,3,FALSE)))</f>
        <v/>
      </c>
      <c r="AO19" s="71" t="str">
        <f>IF(C19="","",IF(G19="Yes",(VLOOKUP(H19,ADMIN!$F$1:$K$3,4,FALSE)*N19),0))</f>
        <v/>
      </c>
      <c r="AP19" s="71" t="str">
        <f>IF(C19="","",IF(G19="Yes",(VLOOKUP(H19,ADMIN!$F$1:$K$3,4,FALSE)*Q19),0))</f>
        <v/>
      </c>
      <c r="AQ19" s="71" t="str">
        <f>IF(C19="","",IF(G19="Yes",(VLOOKUP(H19,ADMIN!$F$1:$K$3,4,FALSE)*T19),0))</f>
        <v/>
      </c>
      <c r="AR19" s="71" t="str">
        <f>IF(C19="","",IF(G19="Yes",(VLOOKUP(H19,ADMIN!$F$1:$K$3,4,FALSE)*W19),0))</f>
        <v/>
      </c>
      <c r="AS19" s="71" t="str">
        <f>IF(C19="","",IF(G19="Yes",(VLOOKUP(H19,ADMIN!$F$1:$K$3,4,FALSE)*Z19),0))</f>
        <v/>
      </c>
      <c r="AT19" s="71" t="str">
        <f>IF(C19="","",(VLOOKUP("Postdoctoral",ADMIN!$F$1:$K$3,5,FALSE)*N19))</f>
        <v/>
      </c>
      <c r="AU19" s="71" t="str">
        <f>IF(C19="","",(VLOOKUP("Postdoctoral",ADMIN!$F$1:$K$3,5,FALSE)*Q19))</f>
        <v/>
      </c>
      <c r="AV19" s="71" t="str">
        <f>IF(C19="","",(VLOOKUP("Postdoctoral",ADMIN!$F$1:$K$3,5,FALSE)*T19))</f>
        <v/>
      </c>
      <c r="AW19" s="71" t="str">
        <f>IF(C19="","",(VLOOKUP("Postdoctoral",ADMIN!$F$1:$K$3,5,FALSE)*W19))</f>
        <v/>
      </c>
      <c r="AX19" s="71" t="str">
        <f>IF(C19="","",(VLOOKUP("Postdoctoral",ADMIN!$F$1:$K$3,5,FALSE)*Z19))</f>
        <v/>
      </c>
      <c r="AY19" s="124" t="str">
        <f>IF(C19="","",(IF(H19="Doctoral",(VLOOKUP("Doctoral",[1]ADMIN!$F$1:$K$3,5,FALSE)*N19)-AT19,0)))</f>
        <v/>
      </c>
      <c r="AZ19" s="124" t="str">
        <f>IF(C19="","",(IF(H19="Doctoral",(VLOOKUP("Doctoral",[1]ADMIN!$F$1:$K$3,5,FALSE)*Q19)-AU19,0)))</f>
        <v/>
      </c>
      <c r="BA19" s="124" t="str">
        <f>IF(C19="","",(IF(H19="Doctoral",(VLOOKUP("Doctoral",[1]ADMIN!$F$1:$K$3,5,FALSE)*T19)-AV19,0)))</f>
        <v/>
      </c>
      <c r="BB19" s="124" t="str">
        <f>IF(C19="","",(IF(H19="Doctoral",(VLOOKUP("Doctoral",[1]ADMIN!$F$1:$K$3,5,FALSE)*W19)-AW19,0)))</f>
        <v/>
      </c>
      <c r="BC19" s="124" t="str">
        <f>IF(C19="","",(IF(H19="Doctoral",(VLOOKUP("Doctoral",[1]ADMIN!$F$1:$K$3,5,FALSE)*Z19)-AX19,0)))</f>
        <v/>
      </c>
      <c r="BD19" s="71" t="str">
        <f>IF(C19="","",(VLOOKUP("Postdoctoral",ADMIN!$F$1:$K$3,6,FALSE)*N19))</f>
        <v/>
      </c>
      <c r="BE19" s="72" t="str">
        <f>IF(C19="","",(VLOOKUP("Postdoctoral",ADMIN!$F$1:$K$3,6,FALSE)*Q19))</f>
        <v/>
      </c>
      <c r="BF19" s="72" t="str">
        <f>IF(C19="","",(VLOOKUP("Postdoctoral",ADMIN!$F$1:$K$3,6,FALSE)*T19))</f>
        <v/>
      </c>
      <c r="BG19" s="72" t="str">
        <f>IF(C19="","",(VLOOKUP("Postdoctoral",ADMIN!$F$1:$K$3,6,FALSE)*W19))</f>
        <v/>
      </c>
      <c r="BH19" s="72" t="str">
        <f>IF(C19="","",(VLOOKUP("Postdoctoral",ADMIN!$F$1:$K$3,6,FALSE)*Z19))</f>
        <v/>
      </c>
      <c r="BI19" s="124" t="str">
        <f>IF(C19="","",(IF(H19="Doctoral",(VLOOKUP("Doctoral",[1]ADMIN!$F$1:$K$3,6,FALSE)*N19)-BD19,0)))</f>
        <v/>
      </c>
      <c r="BJ19" s="125" t="str">
        <f>IF(C19="","",(IF(H19="Doctoral",(VLOOKUP("Doctoral",[1]ADMIN!$F$1:$K$3,6,FALSE)*Q19)-BE19,0)))</f>
        <v/>
      </c>
      <c r="BK19" s="125" t="str">
        <f>IF(C19="","",(IF(H19="Doctoral",(VLOOKUP("Doctoral",[1]ADMIN!$F$1:$K$3,6,FALSE)*T19)-BF19,0)))</f>
        <v/>
      </c>
      <c r="BL19" s="125" t="str">
        <f>IF(C19="","",(IF(H19="Doctoral",(VLOOKUP("Doctoral",[1]ADMIN!$F$1:$K$3,6,FALSE)*W19)-BG19,0)))</f>
        <v/>
      </c>
      <c r="BM19" s="125" t="str">
        <f>IF(C19="","",(IF(H19="Doctoral",(VLOOKUP("Doctoral",[1]ADMIN!$F$1:$K$3,5,FALSE)*Z19)-BH19,0)))</f>
        <v/>
      </c>
      <c r="BN19" s="80" t="str">
        <f t="shared" si="0"/>
        <v/>
      </c>
      <c r="BO19" s="52" t="str">
        <f t="shared" si="1"/>
        <v/>
      </c>
      <c r="BP19" s="52" t="str">
        <f t="shared" si="2"/>
        <v/>
      </c>
      <c r="BQ19" s="52" t="str">
        <f t="shared" si="3"/>
        <v/>
      </c>
      <c r="BR19" s="52" t="str">
        <f t="shared" si="4"/>
        <v/>
      </c>
      <c r="BS19" s="28" t="str">
        <f t="shared" si="5"/>
        <v/>
      </c>
      <c r="BT19" s="23" t="str">
        <f t="shared" si="6"/>
        <v/>
      </c>
      <c r="BU19" s="23" t="str">
        <f t="shared" si="7"/>
        <v/>
      </c>
      <c r="BV19" s="23" t="str">
        <f t="shared" si="8"/>
        <v/>
      </c>
      <c r="BW19" s="39" t="str">
        <f t="shared" si="16"/>
        <v/>
      </c>
      <c r="BX19" s="40"/>
      <c r="BY19" s="29" t="s">
        <v>117</v>
      </c>
    </row>
    <row r="20" spans="1:77" s="29" customFormat="1" x14ac:dyDescent="0.25">
      <c r="A20" s="50">
        <v>13</v>
      </c>
      <c r="B20" s="42" t="str">
        <f t="shared" si="9"/>
        <v/>
      </c>
      <c r="C20" s="70"/>
      <c r="D20" s="40"/>
      <c r="E20" s="40"/>
      <c r="F20" s="24"/>
      <c r="G20" s="24"/>
      <c r="H20" s="40"/>
      <c r="I20" s="24"/>
      <c r="J20" s="25"/>
      <c r="K20" s="30"/>
      <c r="L20" s="27">
        <f t="shared" si="17"/>
        <v>44743</v>
      </c>
      <c r="M20" s="31"/>
      <c r="N20" s="48" t="str">
        <f t="shared" si="11"/>
        <v/>
      </c>
      <c r="O20" s="126">
        <f>MAX(L20,[1]ADMIN!$AB$3)</f>
        <v>44743</v>
      </c>
      <c r="P20" s="126">
        <f>MIN(M20,[1]ADMIN!$AG$3)</f>
        <v>45107</v>
      </c>
      <c r="Q20" s="127" t="str">
        <f t="shared" si="12"/>
        <v/>
      </c>
      <c r="R20" s="126">
        <f>MAX(L20,[1]ADMIN!$AB$4)</f>
        <v>45108</v>
      </c>
      <c r="S20" s="126">
        <f>MIN(M20,[1]ADMIN!$AG$4)</f>
        <v>45473</v>
      </c>
      <c r="T20" s="127" t="str">
        <f t="shared" si="13"/>
        <v/>
      </c>
      <c r="U20" s="126">
        <f>MAX(L20,[1]ADMIN!$AB$5)</f>
        <v>45474</v>
      </c>
      <c r="V20" s="126">
        <f>MIN(M20,[1]ADMIN!$AG$5)</f>
        <v>45838</v>
      </c>
      <c r="W20" s="127" t="str">
        <f t="shared" si="14"/>
        <v/>
      </c>
      <c r="X20" s="126">
        <f>MAX(L20,[1]ADMIN!$AB$6)</f>
        <v>45839</v>
      </c>
      <c r="Y20" s="126">
        <f>MIN(M20,[1]ADMIN!$AG$6)</f>
        <v>46203</v>
      </c>
      <c r="Z20" s="127" t="str">
        <f t="shared" si="15"/>
        <v/>
      </c>
      <c r="AA20" s="70"/>
      <c r="AB20" s="62"/>
      <c r="AC20" s="60"/>
      <c r="AD20" s="65"/>
      <c r="AE20" s="71" t="str">
        <f>IF(C20="","",VLOOKUP(IF(OR(AD20=AB20,AD20=""),AB20,AD20),ADMIN!$B:$D,3,FALSE)*VLOOKUP(H20,ADMIN!$F$1:$K$3,2,FALSE)*N20)</f>
        <v/>
      </c>
      <c r="AF20" s="71" t="str">
        <f>IF(C20="","",VLOOKUP(IF(OR(AD20=AB20,AD20=""),AB20,AD20),ADMIN!$B:$D,3,FALSE)*VLOOKUP(H20,ADMIN!$F$1:$K$3,2,FALSE)*Q20)</f>
        <v/>
      </c>
      <c r="AG20" s="71" t="str">
        <f>IF(C20="","",VLOOKUP(IF(OR(AD20=AB20,AD20=""),AB20,AD20),ADMIN!$B:$D,3,FALSE)*VLOOKUP(H20,ADMIN!$F$1:$K$3,2,FALSE)*T20)</f>
        <v/>
      </c>
      <c r="AH20" s="71" t="str">
        <f>IF(C20="","",VLOOKUP(IF(OR(AD20=AB20,AD20=""),AB20,AD20),ADMIN!$B:$D,3,FALSE)*VLOOKUP(H20,ADMIN!$F$1:$K$3,2,FALSE)*W20)</f>
        <v/>
      </c>
      <c r="AI20" s="71" t="str">
        <f>IF(C20="","",VLOOKUP(IF(OR(AD20=AB20,AD20=""),AB20,AD20),ADMIN!$B:$D,3,FALSE)*VLOOKUP(H20,ADMIN!$F$1:$K$3,2,FALSE)*Z20)</f>
        <v/>
      </c>
      <c r="AJ20" s="71" t="str">
        <f>IF(C20="","",(N20*VLOOKUP(H20,ADMIN!$F$1:$K$3,3,FALSE)))</f>
        <v/>
      </c>
      <c r="AK20" s="71" t="str">
        <f>IF(C20="","",(Q20*VLOOKUP(H20,ADMIN!$F$1:$K$3,3,FALSE)))</f>
        <v/>
      </c>
      <c r="AL20" s="71" t="str">
        <f>IF(C20="","",(T20*VLOOKUP(H20,ADMIN!$F$1:$K$3,3,FALSE)))</f>
        <v/>
      </c>
      <c r="AM20" s="71" t="str">
        <f>IF(C20="","",(W20*VLOOKUP(H20,ADMIN!$F$1:$K$3,3,FALSE)))</f>
        <v/>
      </c>
      <c r="AN20" s="71" t="str">
        <f>IF(C20="","",(Z20*VLOOKUP(H20,ADMIN!$F$1:$K$3,3,FALSE)))</f>
        <v/>
      </c>
      <c r="AO20" s="71" t="str">
        <f>IF(C20="","",IF(G20="Yes",(VLOOKUP(H20,ADMIN!$F$1:$K$3,4,FALSE)*N20),0))</f>
        <v/>
      </c>
      <c r="AP20" s="71" t="str">
        <f>IF(C20="","",IF(G20="Yes",(VLOOKUP(H20,ADMIN!$F$1:$K$3,4,FALSE)*Q20),0))</f>
        <v/>
      </c>
      <c r="AQ20" s="71" t="str">
        <f>IF(C20="","",IF(G20="Yes",(VLOOKUP(H20,ADMIN!$F$1:$K$3,4,FALSE)*T20),0))</f>
        <v/>
      </c>
      <c r="AR20" s="71" t="str">
        <f>IF(C20="","",IF(G20="Yes",(VLOOKUP(H20,ADMIN!$F$1:$K$3,4,FALSE)*W20),0))</f>
        <v/>
      </c>
      <c r="AS20" s="71" t="str">
        <f>IF(C20="","",IF(G20="Yes",(VLOOKUP(H20,ADMIN!$F$1:$K$3,4,FALSE)*Z20),0))</f>
        <v/>
      </c>
      <c r="AT20" s="71" t="str">
        <f>IF(C20="","",(VLOOKUP("Postdoctoral",ADMIN!$F$1:$K$3,5,FALSE)*N20))</f>
        <v/>
      </c>
      <c r="AU20" s="71" t="str">
        <f>IF(C20="","",(VLOOKUP("Postdoctoral",ADMIN!$F$1:$K$3,5,FALSE)*Q20))</f>
        <v/>
      </c>
      <c r="AV20" s="71" t="str">
        <f>IF(C20="","",(VLOOKUP("Postdoctoral",ADMIN!$F$1:$K$3,5,FALSE)*T20))</f>
        <v/>
      </c>
      <c r="AW20" s="71" t="str">
        <f>IF(C20="","",(VLOOKUP("Postdoctoral",ADMIN!$F$1:$K$3,5,FALSE)*W20))</f>
        <v/>
      </c>
      <c r="AX20" s="71" t="str">
        <f>IF(C20="","",(VLOOKUP("Postdoctoral",ADMIN!$F$1:$K$3,5,FALSE)*Z20))</f>
        <v/>
      </c>
      <c r="AY20" s="124" t="str">
        <f>IF(C20="","",(IF(H20="Doctoral",(VLOOKUP("Doctoral",[1]ADMIN!$F$1:$K$3,5,FALSE)*N20)-AT20,0)))</f>
        <v/>
      </c>
      <c r="AZ20" s="124" t="str">
        <f>IF(C20="","",(IF(H20="Doctoral",(VLOOKUP("Doctoral",[1]ADMIN!$F$1:$K$3,5,FALSE)*Q20)-AU20,0)))</f>
        <v/>
      </c>
      <c r="BA20" s="124" t="str">
        <f>IF(C20="","",(IF(H20="Doctoral",(VLOOKUP("Doctoral",[1]ADMIN!$F$1:$K$3,5,FALSE)*T20)-AV20,0)))</f>
        <v/>
      </c>
      <c r="BB20" s="124" t="str">
        <f>IF(C20="","",(IF(H20="Doctoral",(VLOOKUP("Doctoral",[1]ADMIN!$F$1:$K$3,5,FALSE)*W20)-AW20,0)))</f>
        <v/>
      </c>
      <c r="BC20" s="124" t="str">
        <f>IF(C20="","",(IF(H20="Doctoral",(VLOOKUP("Doctoral",[1]ADMIN!$F$1:$K$3,5,FALSE)*Z20)-AX20,0)))</f>
        <v/>
      </c>
      <c r="BD20" s="71" t="str">
        <f>IF(C20="","",(VLOOKUP("Postdoctoral",ADMIN!$F$1:$K$3,6,FALSE)*N20))</f>
        <v/>
      </c>
      <c r="BE20" s="72" t="str">
        <f>IF(C20="","",(VLOOKUP("Postdoctoral",ADMIN!$F$1:$K$3,6,FALSE)*Q20))</f>
        <v/>
      </c>
      <c r="BF20" s="72" t="str">
        <f>IF(C20="","",(VLOOKUP("Postdoctoral",ADMIN!$F$1:$K$3,6,FALSE)*T20))</f>
        <v/>
      </c>
      <c r="BG20" s="72" t="str">
        <f>IF(C20="","",(VLOOKUP("Postdoctoral",ADMIN!$F$1:$K$3,6,FALSE)*W20))</f>
        <v/>
      </c>
      <c r="BH20" s="72" t="str">
        <f>IF(C20="","",(VLOOKUP("Postdoctoral",ADMIN!$F$1:$K$3,6,FALSE)*Z20))</f>
        <v/>
      </c>
      <c r="BI20" s="124" t="str">
        <f>IF(C20="","",(IF(H20="Doctoral",(VLOOKUP("Doctoral",[1]ADMIN!$F$1:$K$3,6,FALSE)*N20)-BD20,0)))</f>
        <v/>
      </c>
      <c r="BJ20" s="125" t="str">
        <f>IF(C20="","",(IF(H20="Doctoral",(VLOOKUP("Doctoral",[1]ADMIN!$F$1:$K$3,6,FALSE)*Q20)-BE20,0)))</f>
        <v/>
      </c>
      <c r="BK20" s="125" t="str">
        <f>IF(C20="","",(IF(H20="Doctoral",(VLOOKUP("Doctoral",[1]ADMIN!$F$1:$K$3,6,FALSE)*T20)-BF20,0)))</f>
        <v/>
      </c>
      <c r="BL20" s="125" t="str">
        <f>IF(C20="","",(IF(H20="Doctoral",(VLOOKUP("Doctoral",[1]ADMIN!$F$1:$K$3,6,FALSE)*W20)-BG20,0)))</f>
        <v/>
      </c>
      <c r="BM20" s="125" t="str">
        <f>IF(C20="","",(IF(H20="Doctoral",(VLOOKUP("Doctoral",[1]ADMIN!$F$1:$K$3,5,FALSE)*Z20)-BH20,0)))</f>
        <v/>
      </c>
      <c r="BN20" s="80" t="str">
        <f t="shared" si="0"/>
        <v/>
      </c>
      <c r="BO20" s="52" t="str">
        <f t="shared" si="1"/>
        <v/>
      </c>
      <c r="BP20" s="52" t="str">
        <f t="shared" si="2"/>
        <v/>
      </c>
      <c r="BQ20" s="52" t="str">
        <f t="shared" si="3"/>
        <v/>
      </c>
      <c r="BR20" s="52" t="str">
        <f t="shared" si="4"/>
        <v/>
      </c>
      <c r="BS20" s="28" t="str">
        <f t="shared" si="5"/>
        <v/>
      </c>
      <c r="BT20" s="23" t="str">
        <f t="shared" si="6"/>
        <v/>
      </c>
      <c r="BU20" s="23" t="str">
        <f t="shared" si="7"/>
        <v/>
      </c>
      <c r="BV20" s="23" t="str">
        <f t="shared" si="8"/>
        <v/>
      </c>
      <c r="BW20" s="39" t="str">
        <f t="shared" si="16"/>
        <v/>
      </c>
      <c r="BX20" s="40"/>
      <c r="BY20" s="29" t="s">
        <v>117</v>
      </c>
    </row>
    <row r="21" spans="1:77" s="29" customFormat="1" x14ac:dyDescent="0.25">
      <c r="A21" s="50">
        <v>14</v>
      </c>
      <c r="B21" s="42" t="str">
        <f t="shared" si="9"/>
        <v/>
      </c>
      <c r="C21" s="70"/>
      <c r="D21" s="40"/>
      <c r="E21" s="40"/>
      <c r="F21" s="24"/>
      <c r="G21" s="24"/>
      <c r="H21" s="40"/>
      <c r="I21" s="24"/>
      <c r="J21" s="25"/>
      <c r="K21" s="30"/>
      <c r="L21" s="27">
        <f t="shared" si="17"/>
        <v>44743</v>
      </c>
      <c r="M21" s="31"/>
      <c r="N21" s="48" t="str">
        <f t="shared" si="11"/>
        <v/>
      </c>
      <c r="O21" s="126">
        <f>MAX(L21,[1]ADMIN!$AB$3)</f>
        <v>44743</v>
      </c>
      <c r="P21" s="126">
        <f>MIN(M21,[1]ADMIN!$AG$3)</f>
        <v>45107</v>
      </c>
      <c r="Q21" s="127" t="str">
        <f t="shared" si="12"/>
        <v/>
      </c>
      <c r="R21" s="126">
        <f>MAX(L21,[1]ADMIN!$AB$4)</f>
        <v>45108</v>
      </c>
      <c r="S21" s="126">
        <f>MIN(M21,[1]ADMIN!$AG$4)</f>
        <v>45473</v>
      </c>
      <c r="T21" s="127" t="str">
        <f t="shared" si="13"/>
        <v/>
      </c>
      <c r="U21" s="126">
        <f>MAX(L21,[1]ADMIN!$AB$5)</f>
        <v>45474</v>
      </c>
      <c r="V21" s="126">
        <f>MIN(M21,[1]ADMIN!$AG$5)</f>
        <v>45838</v>
      </c>
      <c r="W21" s="127" t="str">
        <f t="shared" si="14"/>
        <v/>
      </c>
      <c r="X21" s="126">
        <f>MAX(L21,[1]ADMIN!$AB$6)</f>
        <v>45839</v>
      </c>
      <c r="Y21" s="126">
        <f>MIN(M21,[1]ADMIN!$AG$6)</f>
        <v>46203</v>
      </c>
      <c r="Z21" s="127" t="str">
        <f t="shared" si="15"/>
        <v/>
      </c>
      <c r="AA21" s="70"/>
      <c r="AB21" s="62"/>
      <c r="AC21" s="60"/>
      <c r="AD21" s="65"/>
      <c r="AE21" s="71" t="str">
        <f>IF(C21="","",VLOOKUP(IF(OR(AD21=AB21,AD21=""),AB21,AD21),ADMIN!$B:$D,3,FALSE)*VLOOKUP(H21,ADMIN!$F$1:$K$3,2,FALSE)*N21)</f>
        <v/>
      </c>
      <c r="AF21" s="71" t="str">
        <f>IF(C21="","",VLOOKUP(IF(OR(AD21=AB21,AD21=""),AB21,AD21),ADMIN!$B:$D,3,FALSE)*VLOOKUP(H21,ADMIN!$F$1:$K$3,2,FALSE)*Q21)</f>
        <v/>
      </c>
      <c r="AG21" s="71" t="str">
        <f>IF(C21="","",VLOOKUP(IF(OR(AD21=AB21,AD21=""),AB21,AD21),ADMIN!$B:$D,3,FALSE)*VLOOKUP(H21,ADMIN!$F$1:$K$3,2,FALSE)*T21)</f>
        <v/>
      </c>
      <c r="AH21" s="71" t="str">
        <f>IF(C21="","",VLOOKUP(IF(OR(AD21=AB21,AD21=""),AB21,AD21),ADMIN!$B:$D,3,FALSE)*VLOOKUP(H21,ADMIN!$F$1:$K$3,2,FALSE)*W21)</f>
        <v/>
      </c>
      <c r="AI21" s="71" t="str">
        <f>IF(C21="","",VLOOKUP(IF(OR(AD21=AB21,AD21=""),AB21,AD21),ADMIN!$B:$D,3,FALSE)*VLOOKUP(H21,ADMIN!$F$1:$K$3,2,FALSE)*Z21)</f>
        <v/>
      </c>
      <c r="AJ21" s="71" t="str">
        <f>IF(C21="","",(N21*VLOOKUP(H21,ADMIN!$F$1:$K$3,3,FALSE)))</f>
        <v/>
      </c>
      <c r="AK21" s="71" t="str">
        <f>IF(C21="","",(Q21*VLOOKUP(H21,ADMIN!$F$1:$K$3,3,FALSE)))</f>
        <v/>
      </c>
      <c r="AL21" s="71" t="str">
        <f>IF(C21="","",(T21*VLOOKUP(H21,ADMIN!$F$1:$K$3,3,FALSE)))</f>
        <v/>
      </c>
      <c r="AM21" s="71" t="str">
        <f>IF(C21="","",(W21*VLOOKUP(H21,ADMIN!$F$1:$K$3,3,FALSE)))</f>
        <v/>
      </c>
      <c r="AN21" s="71" t="str">
        <f>IF(C21="","",(Z21*VLOOKUP(H21,ADMIN!$F$1:$K$3,3,FALSE)))</f>
        <v/>
      </c>
      <c r="AO21" s="71" t="str">
        <f>IF(C21="","",IF(G21="Yes",(VLOOKUP(H21,ADMIN!$F$1:$K$3,4,FALSE)*N21),0))</f>
        <v/>
      </c>
      <c r="AP21" s="71" t="str">
        <f>IF(C21="","",IF(G21="Yes",(VLOOKUP(H21,ADMIN!$F$1:$K$3,4,FALSE)*Q21),0))</f>
        <v/>
      </c>
      <c r="AQ21" s="71" t="str">
        <f>IF(C21="","",IF(G21="Yes",(VLOOKUP(H21,ADMIN!$F$1:$K$3,4,FALSE)*T21),0))</f>
        <v/>
      </c>
      <c r="AR21" s="71" t="str">
        <f>IF(C21="","",IF(G21="Yes",(VLOOKUP(H21,ADMIN!$F$1:$K$3,4,FALSE)*W21),0))</f>
        <v/>
      </c>
      <c r="AS21" s="71" t="str">
        <f>IF(C21="","",IF(G21="Yes",(VLOOKUP(H21,ADMIN!$F$1:$K$3,4,FALSE)*Z21),0))</f>
        <v/>
      </c>
      <c r="AT21" s="71" t="str">
        <f>IF(C21="","",(VLOOKUP("Postdoctoral",ADMIN!$F$1:$K$3,5,FALSE)*N21))</f>
        <v/>
      </c>
      <c r="AU21" s="71" t="str">
        <f>IF(C21="","",(VLOOKUP("Postdoctoral",ADMIN!$F$1:$K$3,5,FALSE)*Q21))</f>
        <v/>
      </c>
      <c r="AV21" s="71" t="str">
        <f>IF(C21="","",(VLOOKUP("Postdoctoral",ADMIN!$F$1:$K$3,5,FALSE)*T21))</f>
        <v/>
      </c>
      <c r="AW21" s="71" t="str">
        <f>IF(C21="","",(VLOOKUP("Postdoctoral",ADMIN!$F$1:$K$3,5,FALSE)*W21))</f>
        <v/>
      </c>
      <c r="AX21" s="71" t="str">
        <f>IF(C21="","",(VLOOKUP("Postdoctoral",ADMIN!$F$1:$K$3,5,FALSE)*Z21))</f>
        <v/>
      </c>
      <c r="AY21" s="124" t="str">
        <f>IF(C21="","",(IF(H21="Doctoral",(VLOOKUP("Doctoral",[1]ADMIN!$F$1:$K$3,5,FALSE)*N21)-AT21,0)))</f>
        <v/>
      </c>
      <c r="AZ21" s="124" t="str">
        <f>IF(C21="","",(IF(H21="Doctoral",(VLOOKUP("Doctoral",[1]ADMIN!$F$1:$K$3,5,FALSE)*Q21)-AU21,0)))</f>
        <v/>
      </c>
      <c r="BA21" s="124" t="str">
        <f>IF(C21="","",(IF(H21="Doctoral",(VLOOKUP("Doctoral",[1]ADMIN!$F$1:$K$3,5,FALSE)*T21)-AV21,0)))</f>
        <v/>
      </c>
      <c r="BB21" s="124" t="str">
        <f>IF(C21="","",(IF(H21="Doctoral",(VLOOKUP("Doctoral",[1]ADMIN!$F$1:$K$3,5,FALSE)*W21)-AW21,0)))</f>
        <v/>
      </c>
      <c r="BC21" s="124" t="str">
        <f>IF(C21="","",(IF(H21="Doctoral",(VLOOKUP("Doctoral",[1]ADMIN!$F$1:$K$3,5,FALSE)*Z21)-AX21,0)))</f>
        <v/>
      </c>
      <c r="BD21" s="71" t="str">
        <f>IF(C21="","",(VLOOKUP("Postdoctoral",ADMIN!$F$1:$K$3,6,FALSE)*N21))</f>
        <v/>
      </c>
      <c r="BE21" s="72" t="str">
        <f>IF(C21="","",(VLOOKUP("Postdoctoral",ADMIN!$F$1:$K$3,6,FALSE)*Q21))</f>
        <v/>
      </c>
      <c r="BF21" s="72" t="str">
        <f>IF(C21="","",(VLOOKUP("Postdoctoral",ADMIN!$F$1:$K$3,6,FALSE)*T21))</f>
        <v/>
      </c>
      <c r="BG21" s="72" t="str">
        <f>IF(C21="","",(VLOOKUP("Postdoctoral",ADMIN!$F$1:$K$3,6,FALSE)*W21))</f>
        <v/>
      </c>
      <c r="BH21" s="72" t="str">
        <f>IF(C21="","",(VLOOKUP("Postdoctoral",ADMIN!$F$1:$K$3,6,FALSE)*Z21))</f>
        <v/>
      </c>
      <c r="BI21" s="124" t="str">
        <f>IF(C21="","",(IF(H21="Doctoral",(VLOOKUP("Doctoral",[1]ADMIN!$F$1:$K$3,6,FALSE)*N21)-BD21,0)))</f>
        <v/>
      </c>
      <c r="BJ21" s="125" t="str">
        <f>IF(C21="","",(IF(H21="Doctoral",(VLOOKUP("Doctoral",[1]ADMIN!$F$1:$K$3,6,FALSE)*Q21)-BE21,0)))</f>
        <v/>
      </c>
      <c r="BK21" s="125" t="str">
        <f>IF(C21="","",(IF(H21="Doctoral",(VLOOKUP("Doctoral",[1]ADMIN!$F$1:$K$3,6,FALSE)*T21)-BF21,0)))</f>
        <v/>
      </c>
      <c r="BL21" s="125" t="str">
        <f>IF(C21="","",(IF(H21="Doctoral",(VLOOKUP("Doctoral",[1]ADMIN!$F$1:$K$3,6,FALSE)*W21)-BG21,0)))</f>
        <v/>
      </c>
      <c r="BM21" s="125" t="str">
        <f>IF(C21="","",(IF(H21="Doctoral",(VLOOKUP("Doctoral",[1]ADMIN!$F$1:$K$3,5,FALSE)*Z21)-BH21,0)))</f>
        <v/>
      </c>
      <c r="BN21" s="80" t="str">
        <f t="shared" si="0"/>
        <v/>
      </c>
      <c r="BO21" s="52" t="str">
        <f t="shared" si="1"/>
        <v/>
      </c>
      <c r="BP21" s="52" t="str">
        <f t="shared" si="2"/>
        <v/>
      </c>
      <c r="BQ21" s="52" t="str">
        <f t="shared" si="3"/>
        <v/>
      </c>
      <c r="BR21" s="52" t="str">
        <f t="shared" si="4"/>
        <v/>
      </c>
      <c r="BS21" s="28" t="str">
        <f t="shared" si="5"/>
        <v/>
      </c>
      <c r="BT21" s="23" t="str">
        <f t="shared" si="6"/>
        <v/>
      </c>
      <c r="BU21" s="23" t="str">
        <f t="shared" si="7"/>
        <v/>
      </c>
      <c r="BV21" s="23" t="str">
        <f t="shared" si="8"/>
        <v/>
      </c>
      <c r="BW21" s="39" t="str">
        <f t="shared" si="16"/>
        <v/>
      </c>
      <c r="BX21" s="40"/>
      <c r="BY21" s="29" t="s">
        <v>117</v>
      </c>
    </row>
    <row r="22" spans="1:77" s="29" customFormat="1" x14ac:dyDescent="0.25">
      <c r="A22" s="50">
        <v>15</v>
      </c>
      <c r="B22" s="42" t="str">
        <f t="shared" si="9"/>
        <v/>
      </c>
      <c r="C22" s="70"/>
      <c r="D22" s="40"/>
      <c r="E22" s="40"/>
      <c r="F22" s="24"/>
      <c r="G22" s="24"/>
      <c r="H22" s="40"/>
      <c r="I22" s="24"/>
      <c r="J22" s="25"/>
      <c r="K22" s="30"/>
      <c r="L22" s="27">
        <f t="shared" si="17"/>
        <v>44743</v>
      </c>
      <c r="M22" s="31"/>
      <c r="N22" s="48" t="str">
        <f t="shared" si="11"/>
        <v/>
      </c>
      <c r="O22" s="126">
        <f>MAX(L22,[1]ADMIN!$AB$3)</f>
        <v>44743</v>
      </c>
      <c r="P22" s="126">
        <f>MIN(M22,[1]ADMIN!$AG$3)</f>
        <v>45107</v>
      </c>
      <c r="Q22" s="127" t="str">
        <f t="shared" si="12"/>
        <v/>
      </c>
      <c r="R22" s="126">
        <f>MAX(L22,[1]ADMIN!$AB$4)</f>
        <v>45108</v>
      </c>
      <c r="S22" s="126">
        <f>MIN(M22,[1]ADMIN!$AG$4)</f>
        <v>45473</v>
      </c>
      <c r="T22" s="127" t="str">
        <f t="shared" si="13"/>
        <v/>
      </c>
      <c r="U22" s="126">
        <f>MAX(L22,[1]ADMIN!$AB$5)</f>
        <v>45474</v>
      </c>
      <c r="V22" s="126">
        <f>MIN(M22,[1]ADMIN!$AG$5)</f>
        <v>45838</v>
      </c>
      <c r="W22" s="127" t="str">
        <f t="shared" si="14"/>
        <v/>
      </c>
      <c r="X22" s="126">
        <f>MAX(L22,[1]ADMIN!$AB$6)</f>
        <v>45839</v>
      </c>
      <c r="Y22" s="126">
        <f>MIN(M22,[1]ADMIN!$AG$6)</f>
        <v>46203</v>
      </c>
      <c r="Z22" s="127" t="str">
        <f t="shared" si="15"/>
        <v/>
      </c>
      <c r="AA22" s="70"/>
      <c r="AB22" s="62"/>
      <c r="AC22" s="60"/>
      <c r="AD22" s="65"/>
      <c r="AE22" s="71" t="str">
        <f>IF(C22="","",VLOOKUP(IF(OR(AD22=AB22,AD22=""),AB22,AD22),ADMIN!$B:$D,3,FALSE)*VLOOKUP(H22,ADMIN!$F$1:$K$3,2,FALSE)*N22)</f>
        <v/>
      </c>
      <c r="AF22" s="71" t="str">
        <f>IF(C22="","",VLOOKUP(IF(OR(AD22=AB22,AD22=""),AB22,AD22),ADMIN!$B:$D,3,FALSE)*VLOOKUP(H22,ADMIN!$F$1:$K$3,2,FALSE)*Q22)</f>
        <v/>
      </c>
      <c r="AG22" s="71" t="str">
        <f>IF(C22="","",VLOOKUP(IF(OR(AD22=AB22,AD22=""),AB22,AD22),ADMIN!$B:$D,3,FALSE)*VLOOKUP(H22,ADMIN!$F$1:$K$3,2,FALSE)*T22)</f>
        <v/>
      </c>
      <c r="AH22" s="71" t="str">
        <f>IF(C22="","",VLOOKUP(IF(OR(AD22=AB22,AD22=""),AB22,AD22),ADMIN!$B:$D,3,FALSE)*VLOOKUP(H22,ADMIN!$F$1:$K$3,2,FALSE)*W22)</f>
        <v/>
      </c>
      <c r="AI22" s="71" t="str">
        <f>IF(C22="","",VLOOKUP(IF(OR(AD22=AB22,AD22=""),AB22,AD22),ADMIN!$B:$D,3,FALSE)*VLOOKUP(H22,ADMIN!$F$1:$K$3,2,FALSE)*Z22)</f>
        <v/>
      </c>
      <c r="AJ22" s="71" t="str">
        <f>IF(C22="","",(N22*VLOOKUP(H22,ADMIN!$F$1:$K$3,3,FALSE)))</f>
        <v/>
      </c>
      <c r="AK22" s="71" t="str">
        <f>IF(C22="","",(Q22*VLOOKUP(H22,ADMIN!$F$1:$K$3,3,FALSE)))</f>
        <v/>
      </c>
      <c r="AL22" s="71" t="str">
        <f>IF(C22="","",(T22*VLOOKUP(H22,ADMIN!$F$1:$K$3,3,FALSE)))</f>
        <v/>
      </c>
      <c r="AM22" s="71" t="str">
        <f>IF(C22="","",(W22*VLOOKUP(H22,ADMIN!$F$1:$K$3,3,FALSE)))</f>
        <v/>
      </c>
      <c r="AN22" s="71" t="str">
        <f>IF(C22="","",(Z22*VLOOKUP(H22,ADMIN!$F$1:$K$3,3,FALSE)))</f>
        <v/>
      </c>
      <c r="AO22" s="71" t="str">
        <f>IF(C22="","",IF(G22="Yes",(VLOOKUP(H22,ADMIN!$F$1:$K$3,4,FALSE)*N22),0))</f>
        <v/>
      </c>
      <c r="AP22" s="71" t="str">
        <f>IF(C22="","",IF(G22="Yes",(VLOOKUP(H22,ADMIN!$F$1:$K$3,4,FALSE)*Q22),0))</f>
        <v/>
      </c>
      <c r="AQ22" s="71" t="str">
        <f>IF(C22="","",IF(G22="Yes",(VLOOKUP(H22,ADMIN!$F$1:$K$3,4,FALSE)*T22),0))</f>
        <v/>
      </c>
      <c r="AR22" s="71" t="str">
        <f>IF(C22="","",IF(G22="Yes",(VLOOKUP(H22,ADMIN!$F$1:$K$3,4,FALSE)*W22),0))</f>
        <v/>
      </c>
      <c r="AS22" s="71" t="str">
        <f>IF(C22="","",IF(G22="Yes",(VLOOKUP(H22,ADMIN!$F$1:$K$3,4,FALSE)*Z22),0))</f>
        <v/>
      </c>
      <c r="AT22" s="71" t="str">
        <f>IF(C22="","",(VLOOKUP("Postdoctoral",ADMIN!$F$1:$K$3,5,FALSE)*N22))</f>
        <v/>
      </c>
      <c r="AU22" s="71" t="str">
        <f>IF(C22="","",(VLOOKUP("Postdoctoral",ADMIN!$F$1:$K$3,5,FALSE)*Q22))</f>
        <v/>
      </c>
      <c r="AV22" s="71" t="str">
        <f>IF(C22="","",(VLOOKUP("Postdoctoral",ADMIN!$F$1:$K$3,5,FALSE)*T22))</f>
        <v/>
      </c>
      <c r="AW22" s="71" t="str">
        <f>IF(C22="","",(VLOOKUP("Postdoctoral",ADMIN!$F$1:$K$3,5,FALSE)*W22))</f>
        <v/>
      </c>
      <c r="AX22" s="71" t="str">
        <f>IF(C22="","",(VLOOKUP("Postdoctoral",ADMIN!$F$1:$K$3,5,FALSE)*Z22))</f>
        <v/>
      </c>
      <c r="AY22" s="124" t="str">
        <f>IF(C22="","",(IF(H22="Doctoral",(VLOOKUP("Doctoral",[1]ADMIN!$F$1:$K$3,5,FALSE)*N22)-AT22,0)))</f>
        <v/>
      </c>
      <c r="AZ22" s="124" t="str">
        <f>IF(C22="","",(IF(H22="Doctoral",(VLOOKUP("Doctoral",[1]ADMIN!$F$1:$K$3,5,FALSE)*Q22)-AU22,0)))</f>
        <v/>
      </c>
      <c r="BA22" s="124" t="str">
        <f>IF(C22="","",(IF(H22="Doctoral",(VLOOKUP("Doctoral",[1]ADMIN!$F$1:$K$3,5,FALSE)*T22)-AV22,0)))</f>
        <v/>
      </c>
      <c r="BB22" s="124" t="str">
        <f>IF(C22="","",(IF(H22="Doctoral",(VLOOKUP("Doctoral",[1]ADMIN!$F$1:$K$3,5,FALSE)*W22)-AW22,0)))</f>
        <v/>
      </c>
      <c r="BC22" s="124" t="str">
        <f>IF(C22="","",(IF(H22="Doctoral",(VLOOKUP("Doctoral",[1]ADMIN!$F$1:$K$3,5,FALSE)*Z22)-AX22,0)))</f>
        <v/>
      </c>
      <c r="BD22" s="71" t="str">
        <f>IF(C22="","",(VLOOKUP("Postdoctoral",ADMIN!$F$1:$K$3,6,FALSE)*N22))</f>
        <v/>
      </c>
      <c r="BE22" s="72" t="str">
        <f>IF(C22="","",(VLOOKUP("Postdoctoral",ADMIN!$F$1:$K$3,6,FALSE)*Q22))</f>
        <v/>
      </c>
      <c r="BF22" s="72" t="str">
        <f>IF(C22="","",(VLOOKUP("Postdoctoral",ADMIN!$F$1:$K$3,6,FALSE)*T22))</f>
        <v/>
      </c>
      <c r="BG22" s="72" t="str">
        <f>IF(C22="","",(VLOOKUP("Postdoctoral",ADMIN!$F$1:$K$3,6,FALSE)*W22))</f>
        <v/>
      </c>
      <c r="BH22" s="72" t="str">
        <f>IF(C22="","",(VLOOKUP("Postdoctoral",ADMIN!$F$1:$K$3,6,FALSE)*Z22))</f>
        <v/>
      </c>
      <c r="BI22" s="124" t="str">
        <f>IF(C22="","",(IF(H22="Doctoral",(VLOOKUP("Doctoral",[1]ADMIN!$F$1:$K$3,6,FALSE)*N22)-BD22,0)))</f>
        <v/>
      </c>
      <c r="BJ22" s="125" t="str">
        <f>IF(C22="","",(IF(H22="Doctoral",(VLOOKUP("Doctoral",[1]ADMIN!$F$1:$K$3,6,FALSE)*Q22)-BE22,0)))</f>
        <v/>
      </c>
      <c r="BK22" s="125" t="str">
        <f>IF(C22="","",(IF(H22="Doctoral",(VLOOKUP("Doctoral",[1]ADMIN!$F$1:$K$3,6,FALSE)*T22)-BF22,0)))</f>
        <v/>
      </c>
      <c r="BL22" s="125" t="str">
        <f>IF(C22="","",(IF(H22="Doctoral",(VLOOKUP("Doctoral",[1]ADMIN!$F$1:$K$3,6,FALSE)*W22)-BG22,0)))</f>
        <v/>
      </c>
      <c r="BM22" s="125" t="str">
        <f>IF(C22="","",(IF(H22="Doctoral",(VLOOKUP("Doctoral",[1]ADMIN!$F$1:$K$3,5,FALSE)*Z22)-BH22,0)))</f>
        <v/>
      </c>
      <c r="BN22" s="80" t="str">
        <f t="shared" si="0"/>
        <v/>
      </c>
      <c r="BO22" s="52" t="str">
        <f t="shared" si="1"/>
        <v/>
      </c>
      <c r="BP22" s="52" t="str">
        <f t="shared" si="2"/>
        <v/>
      </c>
      <c r="BQ22" s="52" t="str">
        <f t="shared" si="3"/>
        <v/>
      </c>
      <c r="BR22" s="52" t="str">
        <f t="shared" si="4"/>
        <v/>
      </c>
      <c r="BS22" s="28" t="str">
        <f t="shared" si="5"/>
        <v/>
      </c>
      <c r="BT22" s="23" t="str">
        <f t="shared" si="6"/>
        <v/>
      </c>
      <c r="BU22" s="23" t="str">
        <f t="shared" si="7"/>
        <v/>
      </c>
      <c r="BV22" s="23" t="str">
        <f t="shared" si="8"/>
        <v/>
      </c>
      <c r="BW22" s="39" t="str">
        <f t="shared" si="16"/>
        <v/>
      </c>
      <c r="BX22" s="40"/>
      <c r="BY22" s="29" t="s">
        <v>117</v>
      </c>
    </row>
    <row r="23" spans="1:77" s="29" customFormat="1" x14ac:dyDescent="0.25">
      <c r="A23" s="50">
        <v>16</v>
      </c>
      <c r="B23" s="42" t="str">
        <f t="shared" si="9"/>
        <v/>
      </c>
      <c r="C23" s="70"/>
      <c r="D23" s="40"/>
      <c r="E23" s="40"/>
      <c r="F23" s="24"/>
      <c r="G23" s="24"/>
      <c r="H23" s="40"/>
      <c r="I23" s="24"/>
      <c r="J23" s="25"/>
      <c r="K23" s="30"/>
      <c r="L23" s="27">
        <f t="shared" si="17"/>
        <v>44743</v>
      </c>
      <c r="M23" s="31"/>
      <c r="N23" s="48" t="str">
        <f t="shared" si="11"/>
        <v/>
      </c>
      <c r="O23" s="126">
        <f>MAX(L23,[1]ADMIN!$AB$3)</f>
        <v>44743</v>
      </c>
      <c r="P23" s="126">
        <f>MIN(M23,[1]ADMIN!$AG$3)</f>
        <v>45107</v>
      </c>
      <c r="Q23" s="127" t="str">
        <f t="shared" si="12"/>
        <v/>
      </c>
      <c r="R23" s="126">
        <f>MAX(L23,[1]ADMIN!$AB$4)</f>
        <v>45108</v>
      </c>
      <c r="S23" s="126">
        <f>MIN(M23,[1]ADMIN!$AG$4)</f>
        <v>45473</v>
      </c>
      <c r="T23" s="127" t="str">
        <f t="shared" si="13"/>
        <v/>
      </c>
      <c r="U23" s="126">
        <f>MAX(L23,[1]ADMIN!$AB$5)</f>
        <v>45474</v>
      </c>
      <c r="V23" s="126">
        <f>MIN(M23,[1]ADMIN!$AG$5)</f>
        <v>45838</v>
      </c>
      <c r="W23" s="127" t="str">
        <f t="shared" si="14"/>
        <v/>
      </c>
      <c r="X23" s="126">
        <f>MAX(L23,[1]ADMIN!$AB$6)</f>
        <v>45839</v>
      </c>
      <c r="Y23" s="126">
        <f>MIN(M23,[1]ADMIN!$AG$6)</f>
        <v>46203</v>
      </c>
      <c r="Z23" s="127" t="str">
        <f t="shared" si="15"/>
        <v/>
      </c>
      <c r="AA23" s="70"/>
      <c r="AB23" s="62"/>
      <c r="AC23" s="60"/>
      <c r="AD23" s="65"/>
      <c r="AE23" s="71" t="str">
        <f>IF(C23="","",VLOOKUP(IF(OR(AD23=AB23,AD23=""),AB23,AD23),ADMIN!$B:$D,3,FALSE)*VLOOKUP(H23,ADMIN!$F$1:$K$3,2,FALSE)*N23)</f>
        <v/>
      </c>
      <c r="AF23" s="71" t="str">
        <f>IF(C23="","",VLOOKUP(IF(OR(AD23=AB23,AD23=""),AB23,AD23),ADMIN!$B:$D,3,FALSE)*VLOOKUP(H23,ADMIN!$F$1:$K$3,2,FALSE)*Q23)</f>
        <v/>
      </c>
      <c r="AG23" s="71" t="str">
        <f>IF(C23="","",VLOOKUP(IF(OR(AD23=AB23,AD23=""),AB23,AD23),ADMIN!$B:$D,3,FALSE)*VLOOKUP(H23,ADMIN!$F$1:$K$3,2,FALSE)*T23)</f>
        <v/>
      </c>
      <c r="AH23" s="71" t="str">
        <f>IF(C23="","",VLOOKUP(IF(OR(AD23=AB23,AD23=""),AB23,AD23),ADMIN!$B:$D,3,FALSE)*VLOOKUP(H23,ADMIN!$F$1:$K$3,2,FALSE)*W23)</f>
        <v/>
      </c>
      <c r="AI23" s="71" t="str">
        <f>IF(C23="","",VLOOKUP(IF(OR(AD23=AB23,AD23=""),AB23,AD23),ADMIN!$B:$D,3,FALSE)*VLOOKUP(H23,ADMIN!$F$1:$K$3,2,FALSE)*Z23)</f>
        <v/>
      </c>
      <c r="AJ23" s="71" t="str">
        <f>IF(C23="","",(N23*VLOOKUP(H23,ADMIN!$F$1:$K$3,3,FALSE)))</f>
        <v/>
      </c>
      <c r="AK23" s="71" t="str">
        <f>IF(C23="","",(Q23*VLOOKUP(H23,ADMIN!$F$1:$K$3,3,FALSE)))</f>
        <v/>
      </c>
      <c r="AL23" s="71" t="str">
        <f>IF(C23="","",(T23*VLOOKUP(H23,ADMIN!$F$1:$K$3,3,FALSE)))</f>
        <v/>
      </c>
      <c r="AM23" s="71" t="str">
        <f>IF(C23="","",(W23*VLOOKUP(H23,ADMIN!$F$1:$K$3,3,FALSE)))</f>
        <v/>
      </c>
      <c r="AN23" s="71" t="str">
        <f>IF(C23="","",(Z23*VLOOKUP(H23,ADMIN!$F$1:$K$3,3,FALSE)))</f>
        <v/>
      </c>
      <c r="AO23" s="71" t="str">
        <f>IF(C23="","",IF(G23="Yes",(VLOOKUP(H23,ADMIN!$F$1:$K$3,4,FALSE)*N23),0))</f>
        <v/>
      </c>
      <c r="AP23" s="71" t="str">
        <f>IF(C23="","",IF(G23="Yes",(VLOOKUP(H23,ADMIN!$F$1:$K$3,4,FALSE)*Q23),0))</f>
        <v/>
      </c>
      <c r="AQ23" s="71" t="str">
        <f>IF(C23="","",IF(G23="Yes",(VLOOKUP(H23,ADMIN!$F$1:$K$3,4,FALSE)*T23),0))</f>
        <v/>
      </c>
      <c r="AR23" s="71" t="str">
        <f>IF(C23="","",IF(G23="Yes",(VLOOKUP(H23,ADMIN!$F$1:$K$3,4,FALSE)*W23),0))</f>
        <v/>
      </c>
      <c r="AS23" s="71" t="str">
        <f>IF(C23="","",IF(G23="Yes",(VLOOKUP(H23,ADMIN!$F$1:$K$3,4,FALSE)*Z23),0))</f>
        <v/>
      </c>
      <c r="AT23" s="71" t="str">
        <f>IF(C23="","",(VLOOKUP("Postdoctoral",ADMIN!$F$1:$K$3,5,FALSE)*N23))</f>
        <v/>
      </c>
      <c r="AU23" s="71" t="str">
        <f>IF(C23="","",(VLOOKUP("Postdoctoral",ADMIN!$F$1:$K$3,5,FALSE)*Q23))</f>
        <v/>
      </c>
      <c r="AV23" s="71" t="str">
        <f>IF(C23="","",(VLOOKUP("Postdoctoral",ADMIN!$F$1:$K$3,5,FALSE)*T23))</f>
        <v/>
      </c>
      <c r="AW23" s="71" t="str">
        <f>IF(C23="","",(VLOOKUP("Postdoctoral",ADMIN!$F$1:$K$3,5,FALSE)*W23))</f>
        <v/>
      </c>
      <c r="AX23" s="71" t="str">
        <f>IF(C23="","",(VLOOKUP("Postdoctoral",ADMIN!$F$1:$K$3,5,FALSE)*Z23))</f>
        <v/>
      </c>
      <c r="AY23" s="124" t="str">
        <f>IF(C23="","",(IF(H23="Doctoral",(VLOOKUP("Doctoral",[1]ADMIN!$F$1:$K$3,5,FALSE)*N23)-AT23,0)))</f>
        <v/>
      </c>
      <c r="AZ23" s="124" t="str">
        <f>IF(C23="","",(IF(H23="Doctoral",(VLOOKUP("Doctoral",[1]ADMIN!$F$1:$K$3,5,FALSE)*Q23)-AU23,0)))</f>
        <v/>
      </c>
      <c r="BA23" s="124" t="str">
        <f>IF(C23="","",(IF(H23="Doctoral",(VLOOKUP("Doctoral",[1]ADMIN!$F$1:$K$3,5,FALSE)*T23)-AV23,0)))</f>
        <v/>
      </c>
      <c r="BB23" s="124" t="str">
        <f>IF(C23="","",(IF(H23="Doctoral",(VLOOKUP("Doctoral",[1]ADMIN!$F$1:$K$3,5,FALSE)*W23)-AW23,0)))</f>
        <v/>
      </c>
      <c r="BC23" s="124" t="str">
        <f>IF(C23="","",(IF(H23="Doctoral",(VLOOKUP("Doctoral",[1]ADMIN!$F$1:$K$3,5,FALSE)*Z23)-AX23,0)))</f>
        <v/>
      </c>
      <c r="BD23" s="71" t="str">
        <f>IF(C23="","",(VLOOKUP("Postdoctoral",ADMIN!$F$1:$K$3,6,FALSE)*N23))</f>
        <v/>
      </c>
      <c r="BE23" s="72" t="str">
        <f>IF(C23="","",(VLOOKUP("Postdoctoral",ADMIN!$F$1:$K$3,6,FALSE)*Q23))</f>
        <v/>
      </c>
      <c r="BF23" s="72" t="str">
        <f>IF(C23="","",(VLOOKUP("Postdoctoral",ADMIN!$F$1:$K$3,6,FALSE)*T23))</f>
        <v/>
      </c>
      <c r="BG23" s="72" t="str">
        <f>IF(C23="","",(VLOOKUP("Postdoctoral",ADMIN!$F$1:$K$3,6,FALSE)*W23))</f>
        <v/>
      </c>
      <c r="BH23" s="72" t="str">
        <f>IF(C23="","",(VLOOKUP("Postdoctoral",ADMIN!$F$1:$K$3,6,FALSE)*Z23))</f>
        <v/>
      </c>
      <c r="BI23" s="124" t="str">
        <f>IF(C23="","",(IF(H23="Doctoral",(VLOOKUP("Doctoral",[1]ADMIN!$F$1:$K$3,6,FALSE)*N23)-BD23,0)))</f>
        <v/>
      </c>
      <c r="BJ23" s="125" t="str">
        <f>IF(C23="","",(IF(H23="Doctoral",(VLOOKUP("Doctoral",[1]ADMIN!$F$1:$K$3,6,FALSE)*Q23)-BE23,0)))</f>
        <v/>
      </c>
      <c r="BK23" s="125" t="str">
        <f>IF(C23="","",(IF(H23="Doctoral",(VLOOKUP("Doctoral",[1]ADMIN!$F$1:$K$3,6,FALSE)*T23)-BF23,0)))</f>
        <v/>
      </c>
      <c r="BL23" s="125" t="str">
        <f>IF(C23="","",(IF(H23="Doctoral",(VLOOKUP("Doctoral",[1]ADMIN!$F$1:$K$3,6,FALSE)*W23)-BG23,0)))</f>
        <v/>
      </c>
      <c r="BM23" s="125" t="str">
        <f>IF(C23="","",(IF(H23="Doctoral",(VLOOKUP("Doctoral",[1]ADMIN!$F$1:$K$3,5,FALSE)*Z23)-BH23,0)))</f>
        <v/>
      </c>
      <c r="BN23" s="80" t="str">
        <f t="shared" si="0"/>
        <v/>
      </c>
      <c r="BO23" s="52" t="str">
        <f t="shared" si="1"/>
        <v/>
      </c>
      <c r="BP23" s="52" t="str">
        <f t="shared" si="2"/>
        <v/>
      </c>
      <c r="BQ23" s="52" t="str">
        <f t="shared" si="3"/>
        <v/>
      </c>
      <c r="BR23" s="52" t="str">
        <f t="shared" si="4"/>
        <v/>
      </c>
      <c r="BS23" s="28" t="str">
        <f t="shared" si="5"/>
        <v/>
      </c>
      <c r="BT23" s="23" t="str">
        <f t="shared" si="6"/>
        <v/>
      </c>
      <c r="BU23" s="23" t="str">
        <f t="shared" si="7"/>
        <v/>
      </c>
      <c r="BV23" s="23" t="str">
        <f t="shared" si="8"/>
        <v/>
      </c>
      <c r="BW23" s="39" t="str">
        <f t="shared" si="16"/>
        <v/>
      </c>
      <c r="BX23" s="40"/>
      <c r="BY23" s="29" t="s">
        <v>117</v>
      </c>
    </row>
    <row r="24" spans="1:77" s="29" customFormat="1" x14ac:dyDescent="0.25">
      <c r="A24" s="50">
        <v>17</v>
      </c>
      <c r="B24" s="42" t="str">
        <f t="shared" si="9"/>
        <v/>
      </c>
      <c r="C24" s="70"/>
      <c r="D24" s="40"/>
      <c r="E24" s="40"/>
      <c r="F24" s="24"/>
      <c r="G24" s="24"/>
      <c r="H24" s="40"/>
      <c r="I24" s="24"/>
      <c r="J24" s="25"/>
      <c r="K24" s="30"/>
      <c r="L24" s="27">
        <f t="shared" si="17"/>
        <v>44743</v>
      </c>
      <c r="M24" s="31"/>
      <c r="N24" s="48" t="str">
        <f t="shared" si="11"/>
        <v/>
      </c>
      <c r="O24" s="126">
        <f>MAX(L24,[1]ADMIN!$AB$3)</f>
        <v>44743</v>
      </c>
      <c r="P24" s="126">
        <f>MIN(M24,[1]ADMIN!$AG$3)</f>
        <v>45107</v>
      </c>
      <c r="Q24" s="127" t="str">
        <f t="shared" si="12"/>
        <v/>
      </c>
      <c r="R24" s="126">
        <f>MAX(L24,[1]ADMIN!$AB$4)</f>
        <v>45108</v>
      </c>
      <c r="S24" s="126">
        <f>MIN(M24,[1]ADMIN!$AG$4)</f>
        <v>45473</v>
      </c>
      <c r="T24" s="127" t="str">
        <f t="shared" si="13"/>
        <v/>
      </c>
      <c r="U24" s="126">
        <f>MAX(L24,[1]ADMIN!$AB$5)</f>
        <v>45474</v>
      </c>
      <c r="V24" s="126">
        <f>MIN(M24,[1]ADMIN!$AG$5)</f>
        <v>45838</v>
      </c>
      <c r="W24" s="127" t="str">
        <f t="shared" si="14"/>
        <v/>
      </c>
      <c r="X24" s="126">
        <f>MAX(L24,[1]ADMIN!$AB$6)</f>
        <v>45839</v>
      </c>
      <c r="Y24" s="126">
        <f>MIN(M24,[1]ADMIN!$AG$6)</f>
        <v>46203</v>
      </c>
      <c r="Z24" s="127" t="str">
        <f t="shared" si="15"/>
        <v/>
      </c>
      <c r="AA24" s="70"/>
      <c r="AB24" s="62"/>
      <c r="AC24" s="60"/>
      <c r="AD24" s="65"/>
      <c r="AE24" s="71" t="str">
        <f>IF(C24="","",VLOOKUP(IF(OR(AD24=AB24,AD24=""),AB24,AD24),ADMIN!$B:$D,3,FALSE)*VLOOKUP(H24,ADMIN!$F$1:$K$3,2,FALSE)*N24)</f>
        <v/>
      </c>
      <c r="AF24" s="71" t="str">
        <f>IF(C24="","",VLOOKUP(IF(OR(AD24=AB24,AD24=""),AB24,AD24),ADMIN!$B:$D,3,FALSE)*VLOOKUP(H24,ADMIN!$F$1:$K$3,2,FALSE)*Q24)</f>
        <v/>
      </c>
      <c r="AG24" s="71" t="str">
        <f>IF(C24="","",VLOOKUP(IF(OR(AD24=AB24,AD24=""),AB24,AD24),ADMIN!$B:$D,3,FALSE)*VLOOKUP(H24,ADMIN!$F$1:$K$3,2,FALSE)*T24)</f>
        <v/>
      </c>
      <c r="AH24" s="71" t="str">
        <f>IF(C24="","",VLOOKUP(IF(OR(AD24=AB24,AD24=""),AB24,AD24),ADMIN!$B:$D,3,FALSE)*VLOOKUP(H24,ADMIN!$F$1:$K$3,2,FALSE)*W24)</f>
        <v/>
      </c>
      <c r="AI24" s="71" t="str">
        <f>IF(C24="","",VLOOKUP(IF(OR(AD24=AB24,AD24=""),AB24,AD24),ADMIN!$B:$D,3,FALSE)*VLOOKUP(H24,ADMIN!$F$1:$K$3,2,FALSE)*Z24)</f>
        <v/>
      </c>
      <c r="AJ24" s="71" t="str">
        <f>IF(C24="","",(N24*VLOOKUP(H24,ADMIN!$F$1:$K$3,3,FALSE)))</f>
        <v/>
      </c>
      <c r="AK24" s="71" t="str">
        <f>IF(C24="","",(Q24*VLOOKUP(H24,ADMIN!$F$1:$K$3,3,FALSE)))</f>
        <v/>
      </c>
      <c r="AL24" s="71" t="str">
        <f>IF(C24="","",(T24*VLOOKUP(H24,ADMIN!$F$1:$K$3,3,FALSE)))</f>
        <v/>
      </c>
      <c r="AM24" s="71" t="str">
        <f>IF(C24="","",(W24*VLOOKUP(H24,ADMIN!$F$1:$K$3,3,FALSE)))</f>
        <v/>
      </c>
      <c r="AN24" s="71" t="str">
        <f>IF(C24="","",(Z24*VLOOKUP(H24,ADMIN!$F$1:$K$3,3,FALSE)))</f>
        <v/>
      </c>
      <c r="AO24" s="71" t="str">
        <f>IF(C24="","",IF(G24="Yes",(VLOOKUP(H24,ADMIN!$F$1:$K$3,4,FALSE)*N24),0))</f>
        <v/>
      </c>
      <c r="AP24" s="71" t="str">
        <f>IF(C24="","",IF(G24="Yes",(VLOOKUP(H24,ADMIN!$F$1:$K$3,4,FALSE)*Q24),0))</f>
        <v/>
      </c>
      <c r="AQ24" s="71" t="str">
        <f>IF(C24="","",IF(G24="Yes",(VLOOKUP(H24,ADMIN!$F$1:$K$3,4,FALSE)*T24),0))</f>
        <v/>
      </c>
      <c r="AR24" s="71" t="str">
        <f>IF(C24="","",IF(G24="Yes",(VLOOKUP(H24,ADMIN!$F$1:$K$3,4,FALSE)*W24),0))</f>
        <v/>
      </c>
      <c r="AS24" s="71" t="str">
        <f>IF(C24="","",IF(G24="Yes",(VLOOKUP(H24,ADMIN!$F$1:$K$3,4,FALSE)*Z24),0))</f>
        <v/>
      </c>
      <c r="AT24" s="71" t="str">
        <f>IF(C24="","",(VLOOKUP("Postdoctoral",ADMIN!$F$1:$K$3,5,FALSE)*N24))</f>
        <v/>
      </c>
      <c r="AU24" s="71" t="str">
        <f>IF(C24="","",(VLOOKUP("Postdoctoral",ADMIN!$F$1:$K$3,5,FALSE)*Q24))</f>
        <v/>
      </c>
      <c r="AV24" s="71" t="str">
        <f>IF(C24="","",(VLOOKUP("Postdoctoral",ADMIN!$F$1:$K$3,5,FALSE)*T24))</f>
        <v/>
      </c>
      <c r="AW24" s="71" t="str">
        <f>IF(C24="","",(VLOOKUP("Postdoctoral",ADMIN!$F$1:$K$3,5,FALSE)*W24))</f>
        <v/>
      </c>
      <c r="AX24" s="71" t="str">
        <f>IF(C24="","",(VLOOKUP("Postdoctoral",ADMIN!$F$1:$K$3,5,FALSE)*Z24))</f>
        <v/>
      </c>
      <c r="AY24" s="124" t="str">
        <f>IF(C24="","",(IF(H24="Doctoral",(VLOOKUP("Doctoral",[1]ADMIN!$F$1:$K$3,5,FALSE)*N24)-AT24,0)))</f>
        <v/>
      </c>
      <c r="AZ24" s="124" t="str">
        <f>IF(C24="","",(IF(H24="Doctoral",(VLOOKUP("Doctoral",[1]ADMIN!$F$1:$K$3,5,FALSE)*Q24)-AU24,0)))</f>
        <v/>
      </c>
      <c r="BA24" s="124" t="str">
        <f>IF(C24="","",(IF(H24="Doctoral",(VLOOKUP("Doctoral",[1]ADMIN!$F$1:$K$3,5,FALSE)*T24)-AV24,0)))</f>
        <v/>
      </c>
      <c r="BB24" s="124" t="str">
        <f>IF(C24="","",(IF(H24="Doctoral",(VLOOKUP("Doctoral",[1]ADMIN!$F$1:$K$3,5,FALSE)*W24)-AW24,0)))</f>
        <v/>
      </c>
      <c r="BC24" s="124" t="str">
        <f>IF(C24="","",(IF(H24="Doctoral",(VLOOKUP("Doctoral",[1]ADMIN!$F$1:$K$3,5,FALSE)*Z24)-AX24,0)))</f>
        <v/>
      </c>
      <c r="BD24" s="71" t="str">
        <f>IF(C24="","",(VLOOKUP("Postdoctoral",ADMIN!$F$1:$K$3,6,FALSE)*N24))</f>
        <v/>
      </c>
      <c r="BE24" s="72" t="str">
        <f>IF(C24="","",(VLOOKUP("Postdoctoral",ADMIN!$F$1:$K$3,6,FALSE)*Q24))</f>
        <v/>
      </c>
      <c r="BF24" s="72" t="str">
        <f>IF(C24="","",(VLOOKUP("Postdoctoral",ADMIN!$F$1:$K$3,6,FALSE)*T24))</f>
        <v/>
      </c>
      <c r="BG24" s="72" t="str">
        <f>IF(C24="","",(VLOOKUP("Postdoctoral",ADMIN!$F$1:$K$3,6,FALSE)*W24))</f>
        <v/>
      </c>
      <c r="BH24" s="72" t="str">
        <f>IF(C24="","",(VLOOKUP("Postdoctoral",ADMIN!$F$1:$K$3,6,FALSE)*Z24))</f>
        <v/>
      </c>
      <c r="BI24" s="124" t="str">
        <f>IF(C24="","",(IF(H24="Doctoral",(VLOOKUP("Doctoral",[1]ADMIN!$F$1:$K$3,6,FALSE)*N24)-BD24,0)))</f>
        <v/>
      </c>
      <c r="BJ24" s="125" t="str">
        <f>IF(C24="","",(IF(H24="Doctoral",(VLOOKUP("Doctoral",[1]ADMIN!$F$1:$K$3,6,FALSE)*Q24)-BE24,0)))</f>
        <v/>
      </c>
      <c r="BK24" s="125" t="str">
        <f>IF(C24="","",(IF(H24="Doctoral",(VLOOKUP("Doctoral",[1]ADMIN!$F$1:$K$3,6,FALSE)*T24)-BF24,0)))</f>
        <v/>
      </c>
      <c r="BL24" s="125" t="str">
        <f>IF(C24="","",(IF(H24="Doctoral",(VLOOKUP("Doctoral",[1]ADMIN!$F$1:$K$3,6,FALSE)*W24)-BG24,0)))</f>
        <v/>
      </c>
      <c r="BM24" s="125" t="str">
        <f>IF(C24="","",(IF(H24="Doctoral",(VLOOKUP("Doctoral",[1]ADMIN!$F$1:$K$3,5,FALSE)*Z24)-BH24,0)))</f>
        <v/>
      </c>
      <c r="BN24" s="80" t="str">
        <f t="shared" si="0"/>
        <v/>
      </c>
      <c r="BO24" s="52" t="str">
        <f t="shared" si="1"/>
        <v/>
      </c>
      <c r="BP24" s="52" t="str">
        <f t="shared" si="2"/>
        <v/>
      </c>
      <c r="BQ24" s="52" t="str">
        <f t="shared" si="3"/>
        <v/>
      </c>
      <c r="BR24" s="52" t="str">
        <f t="shared" si="4"/>
        <v/>
      </c>
      <c r="BS24" s="28" t="str">
        <f t="shared" si="5"/>
        <v/>
      </c>
      <c r="BT24" s="23" t="str">
        <f t="shared" si="6"/>
        <v/>
      </c>
      <c r="BU24" s="23" t="str">
        <f t="shared" si="7"/>
        <v/>
      </c>
      <c r="BV24" s="23" t="str">
        <f t="shared" si="8"/>
        <v/>
      </c>
      <c r="BW24" s="39" t="str">
        <f t="shared" si="16"/>
        <v/>
      </c>
      <c r="BX24" s="40"/>
      <c r="BY24" s="29" t="s">
        <v>117</v>
      </c>
    </row>
    <row r="25" spans="1:77" s="29" customFormat="1" x14ac:dyDescent="0.25">
      <c r="A25" s="50">
        <v>18</v>
      </c>
      <c r="B25" s="42" t="str">
        <f t="shared" si="9"/>
        <v/>
      </c>
      <c r="C25" s="70"/>
      <c r="D25" s="40"/>
      <c r="E25" s="40"/>
      <c r="F25" s="24"/>
      <c r="G25" s="24"/>
      <c r="H25" s="40"/>
      <c r="I25" s="24"/>
      <c r="J25" s="25"/>
      <c r="K25" s="30"/>
      <c r="L25" s="27">
        <f t="shared" si="17"/>
        <v>44743</v>
      </c>
      <c r="M25" s="31"/>
      <c r="N25" s="48" t="str">
        <f t="shared" si="11"/>
        <v/>
      </c>
      <c r="O25" s="126">
        <f>MAX(L25,[1]ADMIN!$AB$3)</f>
        <v>44743</v>
      </c>
      <c r="P25" s="126">
        <f>MIN(M25,[1]ADMIN!$AG$3)</f>
        <v>45107</v>
      </c>
      <c r="Q25" s="127" t="str">
        <f t="shared" si="12"/>
        <v/>
      </c>
      <c r="R25" s="126">
        <f>MAX(L25,[1]ADMIN!$AB$4)</f>
        <v>45108</v>
      </c>
      <c r="S25" s="126">
        <f>MIN(M25,[1]ADMIN!$AG$4)</f>
        <v>45473</v>
      </c>
      <c r="T25" s="127" t="str">
        <f t="shared" si="13"/>
        <v/>
      </c>
      <c r="U25" s="126">
        <f>MAX(L25,[1]ADMIN!$AB$5)</f>
        <v>45474</v>
      </c>
      <c r="V25" s="126">
        <f>MIN(M25,[1]ADMIN!$AG$5)</f>
        <v>45838</v>
      </c>
      <c r="W25" s="127" t="str">
        <f t="shared" si="14"/>
        <v/>
      </c>
      <c r="X25" s="126">
        <f>MAX(L25,[1]ADMIN!$AB$6)</f>
        <v>45839</v>
      </c>
      <c r="Y25" s="126">
        <f>MIN(M25,[1]ADMIN!$AG$6)</f>
        <v>46203</v>
      </c>
      <c r="Z25" s="127" t="str">
        <f t="shared" si="15"/>
        <v/>
      </c>
      <c r="AA25" s="70"/>
      <c r="AB25" s="62"/>
      <c r="AC25" s="60"/>
      <c r="AD25" s="65"/>
      <c r="AE25" s="71" t="str">
        <f>IF(C25="","",VLOOKUP(IF(OR(AD25=AB25,AD25=""),AB25,AD25),ADMIN!$B:$D,3,FALSE)*VLOOKUP(H25,ADMIN!$F$1:$K$3,2,FALSE)*N25)</f>
        <v/>
      </c>
      <c r="AF25" s="71" t="str">
        <f>IF(C25="","",VLOOKUP(IF(OR(AD25=AB25,AD25=""),AB25,AD25),ADMIN!$B:$D,3,FALSE)*VLOOKUP(H25,ADMIN!$F$1:$K$3,2,FALSE)*Q25)</f>
        <v/>
      </c>
      <c r="AG25" s="71" t="str">
        <f>IF(C25="","",VLOOKUP(IF(OR(AD25=AB25,AD25=""),AB25,AD25),ADMIN!$B:$D,3,FALSE)*VLOOKUP(H25,ADMIN!$F$1:$K$3,2,FALSE)*T25)</f>
        <v/>
      </c>
      <c r="AH25" s="71" t="str">
        <f>IF(C25="","",VLOOKUP(IF(OR(AD25=AB25,AD25=""),AB25,AD25),ADMIN!$B:$D,3,FALSE)*VLOOKUP(H25,ADMIN!$F$1:$K$3,2,FALSE)*W25)</f>
        <v/>
      </c>
      <c r="AI25" s="71" t="str">
        <f>IF(C25="","",VLOOKUP(IF(OR(AD25=AB25,AD25=""),AB25,AD25),ADMIN!$B:$D,3,FALSE)*VLOOKUP(H25,ADMIN!$F$1:$K$3,2,FALSE)*Z25)</f>
        <v/>
      </c>
      <c r="AJ25" s="71" t="str">
        <f>IF(C25="","",(N25*VLOOKUP(H25,ADMIN!$F$1:$K$3,3,FALSE)))</f>
        <v/>
      </c>
      <c r="AK25" s="71" t="str">
        <f>IF(C25="","",(Q25*VLOOKUP(H25,ADMIN!$F$1:$K$3,3,FALSE)))</f>
        <v/>
      </c>
      <c r="AL25" s="71" t="str">
        <f>IF(C25="","",(T25*VLOOKUP(H25,ADMIN!$F$1:$K$3,3,FALSE)))</f>
        <v/>
      </c>
      <c r="AM25" s="71" t="str">
        <f>IF(C25="","",(W25*VLOOKUP(H25,ADMIN!$F$1:$K$3,3,FALSE)))</f>
        <v/>
      </c>
      <c r="AN25" s="71" t="str">
        <f>IF(C25="","",(Z25*VLOOKUP(H25,ADMIN!$F$1:$K$3,3,FALSE)))</f>
        <v/>
      </c>
      <c r="AO25" s="71" t="str">
        <f>IF(C25="","",IF(G25="Yes",(VLOOKUP(H25,ADMIN!$F$1:$K$3,4,FALSE)*N25),0))</f>
        <v/>
      </c>
      <c r="AP25" s="71" t="str">
        <f>IF(C25="","",IF(G25="Yes",(VLOOKUP(H25,ADMIN!$F$1:$K$3,4,FALSE)*Q25),0))</f>
        <v/>
      </c>
      <c r="AQ25" s="71" t="str">
        <f>IF(C25="","",IF(G25="Yes",(VLOOKUP(H25,ADMIN!$F$1:$K$3,4,FALSE)*T25),0))</f>
        <v/>
      </c>
      <c r="AR25" s="71" t="str">
        <f>IF(C25="","",IF(G25="Yes",(VLOOKUP(H25,ADMIN!$F$1:$K$3,4,FALSE)*W25),0))</f>
        <v/>
      </c>
      <c r="AS25" s="71" t="str">
        <f>IF(C25="","",IF(G25="Yes",(VLOOKUP(H25,ADMIN!$F$1:$K$3,4,FALSE)*Z25),0))</f>
        <v/>
      </c>
      <c r="AT25" s="71" t="str">
        <f>IF(C25="","",(VLOOKUP("Postdoctoral",ADMIN!$F$1:$K$3,5,FALSE)*N25))</f>
        <v/>
      </c>
      <c r="AU25" s="71" t="str">
        <f>IF(C25="","",(VLOOKUP("Postdoctoral",ADMIN!$F$1:$K$3,5,FALSE)*Q25))</f>
        <v/>
      </c>
      <c r="AV25" s="71" t="str">
        <f>IF(C25="","",(VLOOKUP("Postdoctoral",ADMIN!$F$1:$K$3,5,FALSE)*T25))</f>
        <v/>
      </c>
      <c r="AW25" s="71" t="str">
        <f>IF(C25="","",(VLOOKUP("Postdoctoral",ADMIN!$F$1:$K$3,5,FALSE)*W25))</f>
        <v/>
      </c>
      <c r="AX25" s="71" t="str">
        <f>IF(C25="","",(VLOOKUP("Postdoctoral",ADMIN!$F$1:$K$3,5,FALSE)*Z25))</f>
        <v/>
      </c>
      <c r="AY25" s="124" t="str">
        <f>IF(C25="","",(IF(H25="Doctoral",(VLOOKUP("Doctoral",[1]ADMIN!$F$1:$K$3,5,FALSE)*N25)-AT25,0)))</f>
        <v/>
      </c>
      <c r="AZ25" s="124" t="str">
        <f>IF(C25="","",(IF(H25="Doctoral",(VLOOKUP("Doctoral",[1]ADMIN!$F$1:$K$3,5,FALSE)*Q25)-AU25,0)))</f>
        <v/>
      </c>
      <c r="BA25" s="124" t="str">
        <f>IF(C25="","",(IF(H25="Doctoral",(VLOOKUP("Doctoral",[1]ADMIN!$F$1:$K$3,5,FALSE)*T25)-AV25,0)))</f>
        <v/>
      </c>
      <c r="BB25" s="124" t="str">
        <f>IF(C25="","",(IF(H25="Doctoral",(VLOOKUP("Doctoral",[1]ADMIN!$F$1:$K$3,5,FALSE)*W25)-AW25,0)))</f>
        <v/>
      </c>
      <c r="BC25" s="124" t="str">
        <f>IF(C25="","",(IF(H25="Doctoral",(VLOOKUP("Doctoral",[1]ADMIN!$F$1:$K$3,5,FALSE)*Z25)-AX25,0)))</f>
        <v/>
      </c>
      <c r="BD25" s="71" t="str">
        <f>IF(C25="","",(VLOOKUP("Postdoctoral",ADMIN!$F$1:$K$3,6,FALSE)*N25))</f>
        <v/>
      </c>
      <c r="BE25" s="72" t="str">
        <f>IF(C25="","",(VLOOKUP("Postdoctoral",ADMIN!$F$1:$K$3,6,FALSE)*Q25))</f>
        <v/>
      </c>
      <c r="BF25" s="72" t="str">
        <f>IF(C25="","",(VLOOKUP("Postdoctoral",ADMIN!$F$1:$K$3,6,FALSE)*T25))</f>
        <v/>
      </c>
      <c r="BG25" s="72" t="str">
        <f>IF(C25="","",(VLOOKUP("Postdoctoral",ADMIN!$F$1:$K$3,6,FALSE)*W25))</f>
        <v/>
      </c>
      <c r="BH25" s="72" t="str">
        <f>IF(C25="","",(VLOOKUP("Postdoctoral",ADMIN!$F$1:$K$3,6,FALSE)*Z25))</f>
        <v/>
      </c>
      <c r="BI25" s="124" t="str">
        <f>IF(C25="","",(IF(H25="Doctoral",(VLOOKUP("Doctoral",[1]ADMIN!$F$1:$K$3,6,FALSE)*N25)-BD25,0)))</f>
        <v/>
      </c>
      <c r="BJ25" s="125" t="str">
        <f>IF(C25="","",(IF(H25="Doctoral",(VLOOKUP("Doctoral",[1]ADMIN!$F$1:$K$3,6,FALSE)*Q25)-BE25,0)))</f>
        <v/>
      </c>
      <c r="BK25" s="125" t="str">
        <f>IF(C25="","",(IF(H25="Doctoral",(VLOOKUP("Doctoral",[1]ADMIN!$F$1:$K$3,6,FALSE)*T25)-BF25,0)))</f>
        <v/>
      </c>
      <c r="BL25" s="125" t="str">
        <f>IF(C25="","",(IF(H25="Doctoral",(VLOOKUP("Doctoral",[1]ADMIN!$F$1:$K$3,6,FALSE)*W25)-BG25,0)))</f>
        <v/>
      </c>
      <c r="BM25" s="125" t="str">
        <f>IF(C25="","",(IF(H25="Doctoral",(VLOOKUP("Doctoral",[1]ADMIN!$F$1:$K$3,5,FALSE)*Z25)-BH25,0)))</f>
        <v/>
      </c>
      <c r="BN25" s="80" t="str">
        <f t="shared" si="0"/>
        <v/>
      </c>
      <c r="BO25" s="52" t="str">
        <f t="shared" si="1"/>
        <v/>
      </c>
      <c r="BP25" s="52" t="str">
        <f t="shared" si="2"/>
        <v/>
      </c>
      <c r="BQ25" s="52" t="str">
        <f t="shared" si="3"/>
        <v/>
      </c>
      <c r="BR25" s="52" t="str">
        <f t="shared" si="4"/>
        <v/>
      </c>
      <c r="BS25" s="28" t="str">
        <f t="shared" si="5"/>
        <v/>
      </c>
      <c r="BT25" s="23" t="str">
        <f t="shared" si="6"/>
        <v/>
      </c>
      <c r="BU25" s="23" t="str">
        <f t="shared" si="7"/>
        <v/>
      </c>
      <c r="BV25" s="23" t="str">
        <f t="shared" si="8"/>
        <v/>
      </c>
      <c r="BW25" s="39" t="str">
        <f t="shared" si="16"/>
        <v/>
      </c>
      <c r="BX25" s="40"/>
      <c r="BY25" s="29" t="s">
        <v>117</v>
      </c>
    </row>
    <row r="26" spans="1:77" s="29" customFormat="1" x14ac:dyDescent="0.25">
      <c r="A26" s="50">
        <v>19</v>
      </c>
      <c r="B26" s="42" t="str">
        <f t="shared" si="9"/>
        <v/>
      </c>
      <c r="C26" s="70"/>
      <c r="D26" s="40"/>
      <c r="E26" s="40"/>
      <c r="F26" s="24"/>
      <c r="G26" s="24"/>
      <c r="H26" s="40"/>
      <c r="I26" s="24"/>
      <c r="J26" s="25"/>
      <c r="K26" s="30"/>
      <c r="L26" s="27">
        <f t="shared" si="17"/>
        <v>44743</v>
      </c>
      <c r="M26" s="31"/>
      <c r="N26" s="48" t="str">
        <f t="shared" si="11"/>
        <v/>
      </c>
      <c r="O26" s="126">
        <f>MAX(L26,[1]ADMIN!$AB$3)</f>
        <v>44743</v>
      </c>
      <c r="P26" s="126">
        <f>MIN(M26,[1]ADMIN!$AG$3)</f>
        <v>45107</v>
      </c>
      <c r="Q26" s="127" t="str">
        <f t="shared" si="12"/>
        <v/>
      </c>
      <c r="R26" s="126">
        <f>MAX(L26,[1]ADMIN!$AB$4)</f>
        <v>45108</v>
      </c>
      <c r="S26" s="126">
        <f>MIN(M26,[1]ADMIN!$AG$4)</f>
        <v>45473</v>
      </c>
      <c r="T26" s="127" t="str">
        <f t="shared" si="13"/>
        <v/>
      </c>
      <c r="U26" s="126">
        <f>MAX(L26,[1]ADMIN!$AB$5)</f>
        <v>45474</v>
      </c>
      <c r="V26" s="126">
        <f>MIN(M26,[1]ADMIN!$AG$5)</f>
        <v>45838</v>
      </c>
      <c r="W26" s="127" t="str">
        <f t="shared" si="14"/>
        <v/>
      </c>
      <c r="X26" s="126">
        <f>MAX(L26,[1]ADMIN!$AB$6)</f>
        <v>45839</v>
      </c>
      <c r="Y26" s="126">
        <f>MIN(M26,[1]ADMIN!$AG$6)</f>
        <v>46203</v>
      </c>
      <c r="Z26" s="127" t="str">
        <f t="shared" si="15"/>
        <v/>
      </c>
      <c r="AA26" s="70"/>
      <c r="AB26" s="62"/>
      <c r="AC26" s="60"/>
      <c r="AD26" s="65"/>
      <c r="AE26" s="71" t="str">
        <f>IF(C26="","",VLOOKUP(IF(OR(AD26=AB26,AD26=""),AB26,AD26),ADMIN!$B:$D,3,FALSE)*VLOOKUP(H26,ADMIN!$F$1:$K$3,2,FALSE)*N26)</f>
        <v/>
      </c>
      <c r="AF26" s="71" t="str">
        <f>IF(C26="","",VLOOKUP(IF(OR(AD26=AB26,AD26=""),AB26,AD26),ADMIN!$B:$D,3,FALSE)*VLOOKUP(H26,ADMIN!$F$1:$K$3,2,FALSE)*Q26)</f>
        <v/>
      </c>
      <c r="AG26" s="71" t="str">
        <f>IF(C26="","",VLOOKUP(IF(OR(AD26=AB26,AD26=""),AB26,AD26),ADMIN!$B:$D,3,FALSE)*VLOOKUP(H26,ADMIN!$F$1:$K$3,2,FALSE)*T26)</f>
        <v/>
      </c>
      <c r="AH26" s="71" t="str">
        <f>IF(C26="","",VLOOKUP(IF(OR(AD26=AB26,AD26=""),AB26,AD26),ADMIN!$B:$D,3,FALSE)*VLOOKUP(H26,ADMIN!$F$1:$K$3,2,FALSE)*W26)</f>
        <v/>
      </c>
      <c r="AI26" s="71" t="str">
        <f>IF(C26="","",VLOOKUP(IF(OR(AD26=AB26,AD26=""),AB26,AD26),ADMIN!$B:$D,3,FALSE)*VLOOKUP(H26,ADMIN!$F$1:$K$3,2,FALSE)*Z26)</f>
        <v/>
      </c>
      <c r="AJ26" s="71" t="str">
        <f>IF(C26="","",(N26*VLOOKUP(H26,ADMIN!$F$1:$K$3,3,FALSE)))</f>
        <v/>
      </c>
      <c r="AK26" s="71" t="str">
        <f>IF(C26="","",(Q26*VLOOKUP(H26,ADMIN!$F$1:$K$3,3,FALSE)))</f>
        <v/>
      </c>
      <c r="AL26" s="71" t="str">
        <f>IF(C26="","",(T26*VLOOKUP(H26,ADMIN!$F$1:$K$3,3,FALSE)))</f>
        <v/>
      </c>
      <c r="AM26" s="71" t="str">
        <f>IF(C26="","",(W26*VLOOKUP(H26,ADMIN!$F$1:$K$3,3,FALSE)))</f>
        <v/>
      </c>
      <c r="AN26" s="71" t="str">
        <f>IF(C26="","",(Z26*VLOOKUP(H26,ADMIN!$F$1:$K$3,3,FALSE)))</f>
        <v/>
      </c>
      <c r="AO26" s="71" t="str">
        <f>IF(C26="","",IF(G26="Yes",(VLOOKUP(H26,ADMIN!$F$1:$K$3,4,FALSE)*N26),0))</f>
        <v/>
      </c>
      <c r="AP26" s="71" t="str">
        <f>IF(C26="","",IF(G26="Yes",(VLOOKUP(H26,ADMIN!$F$1:$K$3,4,FALSE)*Q26),0))</f>
        <v/>
      </c>
      <c r="AQ26" s="71" t="str">
        <f>IF(C26="","",IF(G26="Yes",(VLOOKUP(H26,ADMIN!$F$1:$K$3,4,FALSE)*T26),0))</f>
        <v/>
      </c>
      <c r="AR26" s="71" t="str">
        <f>IF(C26="","",IF(G26="Yes",(VLOOKUP(H26,ADMIN!$F$1:$K$3,4,FALSE)*W26),0))</f>
        <v/>
      </c>
      <c r="AS26" s="71" t="str">
        <f>IF(C26="","",IF(G26="Yes",(VLOOKUP(H26,ADMIN!$F$1:$K$3,4,FALSE)*Z26),0))</f>
        <v/>
      </c>
      <c r="AT26" s="71" t="str">
        <f>IF(C26="","",(VLOOKUP("Postdoctoral",ADMIN!$F$1:$K$3,5,FALSE)*N26))</f>
        <v/>
      </c>
      <c r="AU26" s="71" t="str">
        <f>IF(C26="","",(VLOOKUP("Postdoctoral",ADMIN!$F$1:$K$3,5,FALSE)*Q26))</f>
        <v/>
      </c>
      <c r="AV26" s="71" t="str">
        <f>IF(C26="","",(VLOOKUP("Postdoctoral",ADMIN!$F$1:$K$3,5,FALSE)*T26))</f>
        <v/>
      </c>
      <c r="AW26" s="71" t="str">
        <f>IF(C26="","",(VLOOKUP("Postdoctoral",ADMIN!$F$1:$K$3,5,FALSE)*W26))</f>
        <v/>
      </c>
      <c r="AX26" s="71" t="str">
        <f>IF(C26="","",(VLOOKUP("Postdoctoral",ADMIN!$F$1:$K$3,5,FALSE)*Z26))</f>
        <v/>
      </c>
      <c r="AY26" s="124" t="str">
        <f>IF(C26="","",(IF(H26="Doctoral",(VLOOKUP("Doctoral",[1]ADMIN!$F$1:$K$3,5,FALSE)*N26)-AT26,0)))</f>
        <v/>
      </c>
      <c r="AZ26" s="124" t="str">
        <f>IF(C26="","",(IF(H26="Doctoral",(VLOOKUP("Doctoral",[1]ADMIN!$F$1:$K$3,5,FALSE)*Q26)-AU26,0)))</f>
        <v/>
      </c>
      <c r="BA26" s="124" t="str">
        <f>IF(C26="","",(IF(H26="Doctoral",(VLOOKUP("Doctoral",[1]ADMIN!$F$1:$K$3,5,FALSE)*T26)-AV26,0)))</f>
        <v/>
      </c>
      <c r="BB26" s="124" t="str">
        <f>IF(C26="","",(IF(H26="Doctoral",(VLOOKUP("Doctoral",[1]ADMIN!$F$1:$K$3,5,FALSE)*W26)-AW26,0)))</f>
        <v/>
      </c>
      <c r="BC26" s="124" t="str">
        <f>IF(C26="","",(IF(H26="Doctoral",(VLOOKUP("Doctoral",[1]ADMIN!$F$1:$K$3,5,FALSE)*Z26)-AX26,0)))</f>
        <v/>
      </c>
      <c r="BD26" s="71" t="str">
        <f>IF(C26="","",(VLOOKUP("Postdoctoral",ADMIN!$F$1:$K$3,6,FALSE)*N26))</f>
        <v/>
      </c>
      <c r="BE26" s="72" t="str">
        <f>IF(C26="","",(VLOOKUP("Postdoctoral",ADMIN!$F$1:$K$3,6,FALSE)*Q26))</f>
        <v/>
      </c>
      <c r="BF26" s="72" t="str">
        <f>IF(C26="","",(VLOOKUP("Postdoctoral",ADMIN!$F$1:$K$3,6,FALSE)*T26))</f>
        <v/>
      </c>
      <c r="BG26" s="72" t="str">
        <f>IF(C26="","",(VLOOKUP("Postdoctoral",ADMIN!$F$1:$K$3,6,FALSE)*W26))</f>
        <v/>
      </c>
      <c r="BH26" s="72" t="str">
        <f>IF(C26="","",(VLOOKUP("Postdoctoral",ADMIN!$F$1:$K$3,6,FALSE)*Z26))</f>
        <v/>
      </c>
      <c r="BI26" s="124" t="str">
        <f>IF(C26="","",(IF(H26="Doctoral",(VLOOKUP("Doctoral",[1]ADMIN!$F$1:$K$3,6,FALSE)*N26)-BD26,0)))</f>
        <v/>
      </c>
      <c r="BJ26" s="125" t="str">
        <f>IF(C26="","",(IF(H26="Doctoral",(VLOOKUP("Doctoral",[1]ADMIN!$F$1:$K$3,6,FALSE)*Q26)-BE26,0)))</f>
        <v/>
      </c>
      <c r="BK26" s="125" t="str">
        <f>IF(C26="","",(IF(H26="Doctoral",(VLOOKUP("Doctoral",[1]ADMIN!$F$1:$K$3,6,FALSE)*T26)-BF26,0)))</f>
        <v/>
      </c>
      <c r="BL26" s="125" t="str">
        <f>IF(C26="","",(IF(H26="Doctoral",(VLOOKUP("Doctoral",[1]ADMIN!$F$1:$K$3,6,FALSE)*W26)-BG26,0)))</f>
        <v/>
      </c>
      <c r="BM26" s="125" t="str">
        <f>IF(C26="","",(IF(H26="Doctoral",(VLOOKUP("Doctoral",[1]ADMIN!$F$1:$K$3,5,FALSE)*Z26)-BH26,0)))</f>
        <v/>
      </c>
      <c r="BN26" s="80" t="str">
        <f t="shared" si="0"/>
        <v/>
      </c>
      <c r="BO26" s="52" t="str">
        <f t="shared" si="1"/>
        <v/>
      </c>
      <c r="BP26" s="52" t="str">
        <f t="shared" si="2"/>
        <v/>
      </c>
      <c r="BQ26" s="52" t="str">
        <f t="shared" si="3"/>
        <v/>
      </c>
      <c r="BR26" s="52" t="str">
        <f t="shared" si="4"/>
        <v/>
      </c>
      <c r="BS26" s="28" t="str">
        <f t="shared" si="5"/>
        <v/>
      </c>
      <c r="BT26" s="23" t="str">
        <f t="shared" si="6"/>
        <v/>
      </c>
      <c r="BU26" s="23" t="str">
        <f t="shared" si="7"/>
        <v/>
      </c>
      <c r="BV26" s="23" t="str">
        <f t="shared" si="8"/>
        <v/>
      </c>
      <c r="BW26" s="39" t="str">
        <f t="shared" si="16"/>
        <v/>
      </c>
      <c r="BX26" s="40"/>
      <c r="BY26" s="29" t="s">
        <v>117</v>
      </c>
    </row>
    <row r="27" spans="1:77" s="29" customFormat="1" x14ac:dyDescent="0.25">
      <c r="A27" s="50">
        <v>20</v>
      </c>
      <c r="B27" s="42" t="str">
        <f t="shared" si="9"/>
        <v/>
      </c>
      <c r="C27" s="70"/>
      <c r="D27" s="40"/>
      <c r="E27" s="40"/>
      <c r="F27" s="24"/>
      <c r="G27" s="24"/>
      <c r="H27" s="40"/>
      <c r="I27" s="24"/>
      <c r="J27" s="25"/>
      <c r="K27" s="30"/>
      <c r="L27" s="27">
        <f t="shared" si="17"/>
        <v>44743</v>
      </c>
      <c r="M27" s="31"/>
      <c r="N27" s="48" t="str">
        <f t="shared" si="11"/>
        <v/>
      </c>
      <c r="O27" s="126">
        <f>MAX(L27,[1]ADMIN!$AB$3)</f>
        <v>44743</v>
      </c>
      <c r="P27" s="126">
        <f>MIN(M27,[1]ADMIN!$AG$3)</f>
        <v>45107</v>
      </c>
      <c r="Q27" s="127" t="str">
        <f t="shared" si="12"/>
        <v/>
      </c>
      <c r="R27" s="126">
        <f>MAX(L27,[1]ADMIN!$AB$4)</f>
        <v>45108</v>
      </c>
      <c r="S27" s="126">
        <f>MIN(M27,[1]ADMIN!$AG$4)</f>
        <v>45473</v>
      </c>
      <c r="T27" s="127" t="str">
        <f t="shared" si="13"/>
        <v/>
      </c>
      <c r="U27" s="126">
        <f>MAX(L27,[1]ADMIN!$AB$5)</f>
        <v>45474</v>
      </c>
      <c r="V27" s="126">
        <f>MIN(M27,[1]ADMIN!$AG$5)</f>
        <v>45838</v>
      </c>
      <c r="W27" s="127" t="str">
        <f t="shared" si="14"/>
        <v/>
      </c>
      <c r="X27" s="126">
        <f>MAX(L27,[1]ADMIN!$AB$6)</f>
        <v>45839</v>
      </c>
      <c r="Y27" s="126">
        <f>MIN(M27,[1]ADMIN!$AG$6)</f>
        <v>46203</v>
      </c>
      <c r="Z27" s="127" t="str">
        <f t="shared" si="15"/>
        <v/>
      </c>
      <c r="AA27" s="70"/>
      <c r="AB27" s="62"/>
      <c r="AC27" s="60"/>
      <c r="AD27" s="65"/>
      <c r="AE27" s="71" t="str">
        <f>IF(C27="","",VLOOKUP(IF(OR(AD27=AB27,AD27=""),AB27,AD27),ADMIN!$B:$D,3,FALSE)*VLOOKUP(H27,ADMIN!$F$1:$K$3,2,FALSE)*N27)</f>
        <v/>
      </c>
      <c r="AF27" s="71" t="str">
        <f>IF(C27="","",VLOOKUP(IF(OR(AD27=AB27,AD27=""),AB27,AD27),ADMIN!$B:$D,3,FALSE)*VLOOKUP(H27,ADMIN!$F$1:$K$3,2,FALSE)*Q27)</f>
        <v/>
      </c>
      <c r="AG27" s="71" t="str">
        <f>IF(C27="","",VLOOKUP(IF(OR(AD27=AB27,AD27=""),AB27,AD27),ADMIN!$B:$D,3,FALSE)*VLOOKUP(H27,ADMIN!$F$1:$K$3,2,FALSE)*T27)</f>
        <v/>
      </c>
      <c r="AH27" s="71" t="str">
        <f>IF(C27="","",VLOOKUP(IF(OR(AD27=AB27,AD27=""),AB27,AD27),ADMIN!$B:$D,3,FALSE)*VLOOKUP(H27,ADMIN!$F$1:$K$3,2,FALSE)*W27)</f>
        <v/>
      </c>
      <c r="AI27" s="71" t="str">
        <f>IF(C27="","",VLOOKUP(IF(OR(AD27=AB27,AD27=""),AB27,AD27),ADMIN!$B:$D,3,FALSE)*VLOOKUP(H27,ADMIN!$F$1:$K$3,2,FALSE)*Z27)</f>
        <v/>
      </c>
      <c r="AJ27" s="71" t="str">
        <f>IF(C27="","",(N27*VLOOKUP(H27,ADMIN!$F$1:$K$3,3,FALSE)))</f>
        <v/>
      </c>
      <c r="AK27" s="71" t="str">
        <f>IF(C27="","",(Q27*VLOOKUP(H27,ADMIN!$F$1:$K$3,3,FALSE)))</f>
        <v/>
      </c>
      <c r="AL27" s="71" t="str">
        <f>IF(C27="","",(T27*VLOOKUP(H27,ADMIN!$F$1:$K$3,3,FALSE)))</f>
        <v/>
      </c>
      <c r="AM27" s="71" t="str">
        <f>IF(C27="","",(W27*VLOOKUP(H27,ADMIN!$F$1:$K$3,3,FALSE)))</f>
        <v/>
      </c>
      <c r="AN27" s="71" t="str">
        <f>IF(C27="","",(Z27*VLOOKUP(H27,ADMIN!$F$1:$K$3,3,FALSE)))</f>
        <v/>
      </c>
      <c r="AO27" s="71" t="str">
        <f>IF(C27="","",IF(G27="Yes",(VLOOKUP(H27,ADMIN!$F$1:$K$3,4,FALSE)*N27),0))</f>
        <v/>
      </c>
      <c r="AP27" s="71" t="str">
        <f>IF(C27="","",IF(G27="Yes",(VLOOKUP(H27,ADMIN!$F$1:$K$3,4,FALSE)*Q27),0))</f>
        <v/>
      </c>
      <c r="AQ27" s="71" t="str">
        <f>IF(C27="","",IF(G27="Yes",(VLOOKUP(H27,ADMIN!$F$1:$K$3,4,FALSE)*T27),0))</f>
        <v/>
      </c>
      <c r="AR27" s="71" t="str">
        <f>IF(C27="","",IF(G27="Yes",(VLOOKUP(H27,ADMIN!$F$1:$K$3,4,FALSE)*W27),0))</f>
        <v/>
      </c>
      <c r="AS27" s="71" t="str">
        <f>IF(C27="","",IF(G27="Yes",(VLOOKUP(H27,ADMIN!$F$1:$K$3,4,FALSE)*Z27),0))</f>
        <v/>
      </c>
      <c r="AT27" s="71" t="str">
        <f>IF(C27="","",(VLOOKUP("Postdoctoral",ADMIN!$F$1:$K$3,5,FALSE)*N27))</f>
        <v/>
      </c>
      <c r="AU27" s="71" t="str">
        <f>IF(C27="","",(VLOOKUP("Postdoctoral",ADMIN!$F$1:$K$3,5,FALSE)*Q27))</f>
        <v/>
      </c>
      <c r="AV27" s="71" t="str">
        <f>IF(C27="","",(VLOOKUP("Postdoctoral",ADMIN!$F$1:$K$3,5,FALSE)*T27))</f>
        <v/>
      </c>
      <c r="AW27" s="71" t="str">
        <f>IF(C27="","",(VLOOKUP("Postdoctoral",ADMIN!$F$1:$K$3,5,FALSE)*W27))</f>
        <v/>
      </c>
      <c r="AX27" s="71" t="str">
        <f>IF(C27="","",(VLOOKUP("Postdoctoral",ADMIN!$F$1:$K$3,5,FALSE)*Z27))</f>
        <v/>
      </c>
      <c r="AY27" s="124" t="str">
        <f>IF(C27="","",(IF(H27="Doctoral",(VLOOKUP("Doctoral",[1]ADMIN!$F$1:$K$3,5,FALSE)*N27)-AT27,0)))</f>
        <v/>
      </c>
      <c r="AZ27" s="124" t="str">
        <f>IF(C27="","",(IF(H27="Doctoral",(VLOOKUP("Doctoral",[1]ADMIN!$F$1:$K$3,5,FALSE)*Q27)-AU27,0)))</f>
        <v/>
      </c>
      <c r="BA27" s="124" t="str">
        <f>IF(C27="","",(IF(H27="Doctoral",(VLOOKUP("Doctoral",[1]ADMIN!$F$1:$K$3,5,FALSE)*T27)-AV27,0)))</f>
        <v/>
      </c>
      <c r="BB27" s="124" t="str">
        <f>IF(C27="","",(IF(H27="Doctoral",(VLOOKUP("Doctoral",[1]ADMIN!$F$1:$K$3,5,FALSE)*W27)-AW27,0)))</f>
        <v/>
      </c>
      <c r="BC27" s="124" t="str">
        <f>IF(C27="","",(IF(H27="Doctoral",(VLOOKUP("Doctoral",[1]ADMIN!$F$1:$K$3,5,FALSE)*Z27)-AX27,0)))</f>
        <v/>
      </c>
      <c r="BD27" s="71" t="str">
        <f>IF(C27="","",(VLOOKUP("Postdoctoral",ADMIN!$F$1:$K$3,6,FALSE)*N27))</f>
        <v/>
      </c>
      <c r="BE27" s="72" t="str">
        <f>IF(C27="","",(VLOOKUP("Postdoctoral",ADMIN!$F$1:$K$3,6,FALSE)*Q27))</f>
        <v/>
      </c>
      <c r="BF27" s="72" t="str">
        <f>IF(C27="","",(VLOOKUP("Postdoctoral",ADMIN!$F$1:$K$3,6,FALSE)*T27))</f>
        <v/>
      </c>
      <c r="BG27" s="72" t="str">
        <f>IF(C27="","",(VLOOKUP("Postdoctoral",ADMIN!$F$1:$K$3,6,FALSE)*W27))</f>
        <v/>
      </c>
      <c r="BH27" s="72" t="str">
        <f>IF(C27="","",(VLOOKUP("Postdoctoral",ADMIN!$F$1:$K$3,6,FALSE)*Z27))</f>
        <v/>
      </c>
      <c r="BI27" s="124" t="str">
        <f>IF(C27="","",(IF(H27="Doctoral",(VLOOKUP("Doctoral",[1]ADMIN!$F$1:$K$3,6,FALSE)*N27)-BD27,0)))</f>
        <v/>
      </c>
      <c r="BJ27" s="125" t="str">
        <f>IF(C27="","",(IF(H27="Doctoral",(VLOOKUP("Doctoral",[1]ADMIN!$F$1:$K$3,6,FALSE)*Q27)-BE27,0)))</f>
        <v/>
      </c>
      <c r="BK27" s="125" t="str">
        <f>IF(C27="","",(IF(H27="Doctoral",(VLOOKUP("Doctoral",[1]ADMIN!$F$1:$K$3,6,FALSE)*T27)-BF27,0)))</f>
        <v/>
      </c>
      <c r="BL27" s="125" t="str">
        <f>IF(C27="","",(IF(H27="Doctoral",(VLOOKUP("Doctoral",[1]ADMIN!$F$1:$K$3,6,FALSE)*W27)-BG27,0)))</f>
        <v/>
      </c>
      <c r="BM27" s="125" t="str">
        <f>IF(C27="","",(IF(H27="Doctoral",(VLOOKUP("Doctoral",[1]ADMIN!$F$1:$K$3,5,FALSE)*Z27)-BH27,0)))</f>
        <v/>
      </c>
      <c r="BN27" s="80" t="str">
        <f t="shared" si="0"/>
        <v/>
      </c>
      <c r="BO27" s="52" t="str">
        <f t="shared" si="1"/>
        <v/>
      </c>
      <c r="BP27" s="52" t="str">
        <f t="shared" si="2"/>
        <v/>
      </c>
      <c r="BQ27" s="52" t="str">
        <f t="shared" si="3"/>
        <v/>
      </c>
      <c r="BR27" s="52" t="str">
        <f t="shared" si="4"/>
        <v/>
      </c>
      <c r="BS27" s="28" t="str">
        <f t="shared" si="5"/>
        <v/>
      </c>
      <c r="BT27" s="23" t="str">
        <f t="shared" si="6"/>
        <v/>
      </c>
      <c r="BU27" s="23" t="str">
        <f t="shared" si="7"/>
        <v/>
      </c>
      <c r="BV27" s="23" t="str">
        <f t="shared" si="8"/>
        <v/>
      </c>
      <c r="BW27" s="39" t="str">
        <f t="shared" si="16"/>
        <v/>
      </c>
      <c r="BX27" s="40"/>
      <c r="BY27" s="29" t="s">
        <v>117</v>
      </c>
    </row>
    <row r="28" spans="1:77" s="29" customFormat="1" x14ac:dyDescent="0.25">
      <c r="A28" s="50">
        <v>21</v>
      </c>
      <c r="B28" s="42" t="str">
        <f t="shared" si="9"/>
        <v/>
      </c>
      <c r="C28" s="70"/>
      <c r="D28" s="40"/>
      <c r="E28" s="40"/>
      <c r="F28" s="24"/>
      <c r="G28" s="24"/>
      <c r="H28" s="40"/>
      <c r="I28" s="24"/>
      <c r="J28" s="25"/>
      <c r="K28" s="30"/>
      <c r="L28" s="27">
        <f t="shared" si="17"/>
        <v>44743</v>
      </c>
      <c r="M28" s="31"/>
      <c r="N28" s="48" t="str">
        <f t="shared" si="11"/>
        <v/>
      </c>
      <c r="O28" s="126">
        <f>MAX(L28,[1]ADMIN!$AB$3)</f>
        <v>44743</v>
      </c>
      <c r="P28" s="126">
        <f>MIN(M28,[1]ADMIN!$AG$3)</f>
        <v>45107</v>
      </c>
      <c r="Q28" s="127" t="str">
        <f t="shared" si="12"/>
        <v/>
      </c>
      <c r="R28" s="126">
        <f>MAX(L28,[1]ADMIN!$AB$4)</f>
        <v>45108</v>
      </c>
      <c r="S28" s="126">
        <f>MIN(M28,[1]ADMIN!$AG$4)</f>
        <v>45473</v>
      </c>
      <c r="T28" s="127" t="str">
        <f t="shared" si="13"/>
        <v/>
      </c>
      <c r="U28" s="126">
        <f>MAX(L28,[1]ADMIN!$AB$5)</f>
        <v>45474</v>
      </c>
      <c r="V28" s="126">
        <f>MIN(M28,[1]ADMIN!$AG$5)</f>
        <v>45838</v>
      </c>
      <c r="W28" s="127" t="str">
        <f t="shared" si="14"/>
        <v/>
      </c>
      <c r="X28" s="126">
        <f>MAX(L28,[1]ADMIN!$AB$6)</f>
        <v>45839</v>
      </c>
      <c r="Y28" s="126">
        <f>MIN(M28,[1]ADMIN!$AG$6)</f>
        <v>46203</v>
      </c>
      <c r="Z28" s="127" t="str">
        <f t="shared" si="15"/>
        <v/>
      </c>
      <c r="AA28" s="70"/>
      <c r="AB28" s="62"/>
      <c r="AC28" s="60"/>
      <c r="AD28" s="65"/>
      <c r="AE28" s="71" t="str">
        <f>IF(C28="","",VLOOKUP(IF(OR(AD28=AB28,AD28=""),AB28,AD28),ADMIN!$B:$D,3,FALSE)*VLOOKUP(H28,ADMIN!$F$1:$K$3,2,FALSE)*N28)</f>
        <v/>
      </c>
      <c r="AF28" s="71" t="str">
        <f>IF(C28="","",VLOOKUP(IF(OR(AD28=AB28,AD28=""),AB28,AD28),ADMIN!$B:$D,3,FALSE)*VLOOKUP(H28,ADMIN!$F$1:$K$3,2,FALSE)*Q28)</f>
        <v/>
      </c>
      <c r="AG28" s="71" t="str">
        <f>IF(C28="","",VLOOKUP(IF(OR(AD28=AB28,AD28=""),AB28,AD28),ADMIN!$B:$D,3,FALSE)*VLOOKUP(H28,ADMIN!$F$1:$K$3,2,FALSE)*T28)</f>
        <v/>
      </c>
      <c r="AH28" s="71" t="str">
        <f>IF(C28="","",VLOOKUP(IF(OR(AD28=AB28,AD28=""),AB28,AD28),ADMIN!$B:$D,3,FALSE)*VLOOKUP(H28,ADMIN!$F$1:$K$3,2,FALSE)*W28)</f>
        <v/>
      </c>
      <c r="AI28" s="71" t="str">
        <f>IF(C28="","",VLOOKUP(IF(OR(AD28=AB28,AD28=""),AB28,AD28),ADMIN!$B:$D,3,FALSE)*VLOOKUP(H28,ADMIN!$F$1:$K$3,2,FALSE)*Z28)</f>
        <v/>
      </c>
      <c r="AJ28" s="71" t="str">
        <f>IF(C28="","",(N28*VLOOKUP(H28,ADMIN!$F$1:$K$3,3,FALSE)))</f>
        <v/>
      </c>
      <c r="AK28" s="71" t="str">
        <f>IF(C28="","",(Q28*VLOOKUP(H28,ADMIN!$F$1:$K$3,3,FALSE)))</f>
        <v/>
      </c>
      <c r="AL28" s="71" t="str">
        <f>IF(C28="","",(T28*VLOOKUP(H28,ADMIN!$F$1:$K$3,3,FALSE)))</f>
        <v/>
      </c>
      <c r="AM28" s="71" t="str">
        <f>IF(C28="","",(W28*VLOOKUP(H28,ADMIN!$F$1:$K$3,3,FALSE)))</f>
        <v/>
      </c>
      <c r="AN28" s="71" t="str">
        <f>IF(C28="","",(Z28*VLOOKUP(H28,ADMIN!$F$1:$K$3,3,FALSE)))</f>
        <v/>
      </c>
      <c r="AO28" s="71" t="str">
        <f>IF(C28="","",IF(G28="Yes",(VLOOKUP(H28,ADMIN!$F$1:$K$3,4,FALSE)*N28),0))</f>
        <v/>
      </c>
      <c r="AP28" s="71" t="str">
        <f>IF(C28="","",IF(G28="Yes",(VLOOKUP(H28,ADMIN!$F$1:$K$3,4,FALSE)*Q28),0))</f>
        <v/>
      </c>
      <c r="AQ28" s="71" t="str">
        <f>IF(C28="","",IF(G28="Yes",(VLOOKUP(H28,ADMIN!$F$1:$K$3,4,FALSE)*T28),0))</f>
        <v/>
      </c>
      <c r="AR28" s="71" t="str">
        <f>IF(C28="","",IF(G28="Yes",(VLOOKUP(H28,ADMIN!$F$1:$K$3,4,FALSE)*W28),0))</f>
        <v/>
      </c>
      <c r="AS28" s="71" t="str">
        <f>IF(C28="","",IF(G28="Yes",(VLOOKUP(H28,ADMIN!$F$1:$K$3,4,FALSE)*Z28),0))</f>
        <v/>
      </c>
      <c r="AT28" s="71" t="str">
        <f>IF(C28="","",(VLOOKUP("Postdoctoral",ADMIN!$F$1:$K$3,5,FALSE)*N28))</f>
        <v/>
      </c>
      <c r="AU28" s="71" t="str">
        <f>IF(C28="","",(VLOOKUP("Postdoctoral",ADMIN!$F$1:$K$3,5,FALSE)*Q28))</f>
        <v/>
      </c>
      <c r="AV28" s="71" t="str">
        <f>IF(C28="","",(VLOOKUP("Postdoctoral",ADMIN!$F$1:$K$3,5,FALSE)*T28))</f>
        <v/>
      </c>
      <c r="AW28" s="71" t="str">
        <f>IF(C28="","",(VLOOKUP("Postdoctoral",ADMIN!$F$1:$K$3,5,FALSE)*W28))</f>
        <v/>
      </c>
      <c r="AX28" s="71" t="str">
        <f>IF(C28="","",(VLOOKUP("Postdoctoral",ADMIN!$F$1:$K$3,5,FALSE)*Z28))</f>
        <v/>
      </c>
      <c r="AY28" s="124" t="str">
        <f>IF(C28="","",(IF(H28="Doctoral",(VLOOKUP("Doctoral",[1]ADMIN!$F$1:$K$3,5,FALSE)*N28)-AT28,0)))</f>
        <v/>
      </c>
      <c r="AZ28" s="124" t="str">
        <f>IF(C28="","",(IF(H28="Doctoral",(VLOOKUP("Doctoral",[1]ADMIN!$F$1:$K$3,5,FALSE)*Q28)-AU28,0)))</f>
        <v/>
      </c>
      <c r="BA28" s="124" t="str">
        <f>IF(C28="","",(IF(H28="Doctoral",(VLOOKUP("Doctoral",[1]ADMIN!$F$1:$K$3,5,FALSE)*T28)-AV28,0)))</f>
        <v/>
      </c>
      <c r="BB28" s="124" t="str">
        <f>IF(C28="","",(IF(H28="Doctoral",(VLOOKUP("Doctoral",[1]ADMIN!$F$1:$K$3,5,FALSE)*W28)-AW28,0)))</f>
        <v/>
      </c>
      <c r="BC28" s="124" t="str">
        <f>IF(C28="","",(IF(H28="Doctoral",(VLOOKUP("Doctoral",[1]ADMIN!$F$1:$K$3,5,FALSE)*Z28)-AX28,0)))</f>
        <v/>
      </c>
      <c r="BD28" s="71" t="str">
        <f>IF(C28="","",(VLOOKUP("Postdoctoral",ADMIN!$F$1:$K$3,6,FALSE)*N28))</f>
        <v/>
      </c>
      <c r="BE28" s="72" t="str">
        <f>IF(C28="","",(VLOOKUP("Postdoctoral",ADMIN!$F$1:$K$3,6,FALSE)*Q28))</f>
        <v/>
      </c>
      <c r="BF28" s="72" t="str">
        <f>IF(C28="","",(VLOOKUP("Postdoctoral",ADMIN!$F$1:$K$3,6,FALSE)*T28))</f>
        <v/>
      </c>
      <c r="BG28" s="72" t="str">
        <f>IF(C28="","",(VLOOKUP("Postdoctoral",ADMIN!$F$1:$K$3,6,FALSE)*W28))</f>
        <v/>
      </c>
      <c r="BH28" s="72" t="str">
        <f>IF(C28="","",(VLOOKUP("Postdoctoral",ADMIN!$F$1:$K$3,6,FALSE)*Z28))</f>
        <v/>
      </c>
      <c r="BI28" s="124" t="str">
        <f>IF(C28="","",(IF(H28="Doctoral",(VLOOKUP("Doctoral",[1]ADMIN!$F$1:$K$3,6,FALSE)*N28)-BD28,0)))</f>
        <v/>
      </c>
      <c r="BJ28" s="125" t="str">
        <f>IF(C28="","",(IF(H28="Doctoral",(VLOOKUP("Doctoral",[1]ADMIN!$F$1:$K$3,6,FALSE)*Q28)-BE28,0)))</f>
        <v/>
      </c>
      <c r="BK28" s="125" t="str">
        <f>IF(C28="","",(IF(H28="Doctoral",(VLOOKUP("Doctoral",[1]ADMIN!$F$1:$K$3,6,FALSE)*T28)-BF28,0)))</f>
        <v/>
      </c>
      <c r="BL28" s="125" t="str">
        <f>IF(C28="","",(IF(H28="Doctoral",(VLOOKUP("Doctoral",[1]ADMIN!$F$1:$K$3,6,FALSE)*W28)-BG28,0)))</f>
        <v/>
      </c>
      <c r="BM28" s="125" t="str">
        <f>IF(C28="","",(IF(H28="Doctoral",(VLOOKUP("Doctoral",[1]ADMIN!$F$1:$K$3,5,FALSE)*Z28)-BH28,0)))</f>
        <v/>
      </c>
      <c r="BN28" s="80" t="str">
        <f t="shared" si="0"/>
        <v/>
      </c>
      <c r="BO28" s="52" t="str">
        <f t="shared" si="1"/>
        <v/>
      </c>
      <c r="BP28" s="52" t="str">
        <f t="shared" si="2"/>
        <v/>
      </c>
      <c r="BQ28" s="52" t="str">
        <f t="shared" si="3"/>
        <v/>
      </c>
      <c r="BR28" s="52" t="str">
        <f t="shared" si="4"/>
        <v/>
      </c>
      <c r="BS28" s="28" t="str">
        <f t="shared" si="5"/>
        <v/>
      </c>
      <c r="BT28" s="23" t="str">
        <f t="shared" si="6"/>
        <v/>
      </c>
      <c r="BU28" s="23" t="str">
        <f t="shared" si="7"/>
        <v/>
      </c>
      <c r="BV28" s="23" t="str">
        <f t="shared" si="8"/>
        <v/>
      </c>
      <c r="BW28" s="39" t="str">
        <f t="shared" si="16"/>
        <v/>
      </c>
      <c r="BX28" s="40"/>
      <c r="BY28" s="29" t="s">
        <v>117</v>
      </c>
    </row>
    <row r="29" spans="1:77" s="29" customFormat="1" x14ac:dyDescent="0.25">
      <c r="A29" s="50">
        <v>22</v>
      </c>
      <c r="B29" s="42" t="str">
        <f t="shared" si="9"/>
        <v/>
      </c>
      <c r="C29" s="70"/>
      <c r="D29" s="40"/>
      <c r="E29" s="40"/>
      <c r="F29" s="24"/>
      <c r="G29" s="24"/>
      <c r="H29" s="40"/>
      <c r="I29" s="24"/>
      <c r="J29" s="25"/>
      <c r="K29" s="30"/>
      <c r="L29" s="27">
        <f t="shared" si="17"/>
        <v>44743</v>
      </c>
      <c r="M29" s="31"/>
      <c r="N29" s="48" t="str">
        <f t="shared" si="11"/>
        <v/>
      </c>
      <c r="O29" s="126">
        <f>MAX(L29,[1]ADMIN!$AB$3)</f>
        <v>44743</v>
      </c>
      <c r="P29" s="126">
        <f>MIN(M29,[1]ADMIN!$AG$3)</f>
        <v>45107</v>
      </c>
      <c r="Q29" s="127" t="str">
        <f t="shared" si="12"/>
        <v/>
      </c>
      <c r="R29" s="126">
        <f>MAX(L29,[1]ADMIN!$AB$4)</f>
        <v>45108</v>
      </c>
      <c r="S29" s="126">
        <f>MIN(M29,[1]ADMIN!$AG$4)</f>
        <v>45473</v>
      </c>
      <c r="T29" s="127" t="str">
        <f t="shared" si="13"/>
        <v/>
      </c>
      <c r="U29" s="126">
        <f>MAX(L29,[1]ADMIN!$AB$5)</f>
        <v>45474</v>
      </c>
      <c r="V29" s="126">
        <f>MIN(M29,[1]ADMIN!$AG$5)</f>
        <v>45838</v>
      </c>
      <c r="W29" s="127" t="str">
        <f t="shared" si="14"/>
        <v/>
      </c>
      <c r="X29" s="126">
        <f>MAX(L29,[1]ADMIN!$AB$6)</f>
        <v>45839</v>
      </c>
      <c r="Y29" s="126">
        <f>MIN(M29,[1]ADMIN!$AG$6)</f>
        <v>46203</v>
      </c>
      <c r="Z29" s="127" t="str">
        <f t="shared" si="15"/>
        <v/>
      </c>
      <c r="AA29" s="70"/>
      <c r="AB29" s="62"/>
      <c r="AC29" s="60"/>
      <c r="AD29" s="65"/>
      <c r="AE29" s="71" t="str">
        <f>IF(C29="","",VLOOKUP(IF(OR(AD29=AB29,AD29=""),AB29,AD29),ADMIN!$B:$D,3,FALSE)*VLOOKUP(H29,ADMIN!$F$1:$K$3,2,FALSE)*N29)</f>
        <v/>
      </c>
      <c r="AF29" s="71" t="str">
        <f>IF(C29="","",VLOOKUP(IF(OR(AD29=AB29,AD29=""),AB29,AD29),ADMIN!$B:$D,3,FALSE)*VLOOKUP(H29,ADMIN!$F$1:$K$3,2,FALSE)*Q29)</f>
        <v/>
      </c>
      <c r="AG29" s="71" t="str">
        <f>IF(C29="","",VLOOKUP(IF(OR(AD29=AB29,AD29=""),AB29,AD29),ADMIN!$B:$D,3,FALSE)*VLOOKUP(H29,ADMIN!$F$1:$K$3,2,FALSE)*T29)</f>
        <v/>
      </c>
      <c r="AH29" s="71" t="str">
        <f>IF(C29="","",VLOOKUP(IF(OR(AD29=AB29,AD29=""),AB29,AD29),ADMIN!$B:$D,3,FALSE)*VLOOKUP(H29,ADMIN!$F$1:$K$3,2,FALSE)*W29)</f>
        <v/>
      </c>
      <c r="AI29" s="71" t="str">
        <f>IF(C29="","",VLOOKUP(IF(OR(AD29=AB29,AD29=""),AB29,AD29),ADMIN!$B:$D,3,FALSE)*VLOOKUP(H29,ADMIN!$F$1:$K$3,2,FALSE)*Z29)</f>
        <v/>
      </c>
      <c r="AJ29" s="71" t="str">
        <f>IF(C29="","",(N29*VLOOKUP(H29,ADMIN!$F$1:$K$3,3,FALSE)))</f>
        <v/>
      </c>
      <c r="AK29" s="71" t="str">
        <f>IF(C29="","",(Q29*VLOOKUP(H29,ADMIN!$F$1:$K$3,3,FALSE)))</f>
        <v/>
      </c>
      <c r="AL29" s="71" t="str">
        <f>IF(C29="","",(T29*VLOOKUP(H29,ADMIN!$F$1:$K$3,3,FALSE)))</f>
        <v/>
      </c>
      <c r="AM29" s="71" t="str">
        <f>IF(C29="","",(W29*VLOOKUP(H29,ADMIN!$F$1:$K$3,3,FALSE)))</f>
        <v/>
      </c>
      <c r="AN29" s="71" t="str">
        <f>IF(C29="","",(Z29*VLOOKUP(H29,ADMIN!$F$1:$K$3,3,FALSE)))</f>
        <v/>
      </c>
      <c r="AO29" s="71" t="str">
        <f>IF(C29="","",IF(G29="Yes",(VLOOKUP(H29,ADMIN!$F$1:$K$3,4,FALSE)*N29),0))</f>
        <v/>
      </c>
      <c r="AP29" s="71" t="str">
        <f>IF(C29="","",IF(G29="Yes",(VLOOKUP(H29,ADMIN!$F$1:$K$3,4,FALSE)*Q29),0))</f>
        <v/>
      </c>
      <c r="AQ29" s="71" t="str">
        <f>IF(C29="","",IF(G29="Yes",(VLOOKUP(H29,ADMIN!$F$1:$K$3,4,FALSE)*T29),0))</f>
        <v/>
      </c>
      <c r="AR29" s="71" t="str">
        <f>IF(C29="","",IF(G29="Yes",(VLOOKUP(H29,ADMIN!$F$1:$K$3,4,FALSE)*W29),0))</f>
        <v/>
      </c>
      <c r="AS29" s="71" t="str">
        <f>IF(C29="","",IF(G29="Yes",(VLOOKUP(H29,ADMIN!$F$1:$K$3,4,FALSE)*Z29),0))</f>
        <v/>
      </c>
      <c r="AT29" s="71" t="str">
        <f>IF(C29="","",(VLOOKUP("Postdoctoral",ADMIN!$F$1:$K$3,5,FALSE)*N29))</f>
        <v/>
      </c>
      <c r="AU29" s="71" t="str">
        <f>IF(C29="","",(VLOOKUP("Postdoctoral",ADMIN!$F$1:$K$3,5,FALSE)*Q29))</f>
        <v/>
      </c>
      <c r="AV29" s="71" t="str">
        <f>IF(C29="","",(VLOOKUP("Postdoctoral",ADMIN!$F$1:$K$3,5,FALSE)*T29))</f>
        <v/>
      </c>
      <c r="AW29" s="71" t="str">
        <f>IF(C29="","",(VLOOKUP("Postdoctoral",ADMIN!$F$1:$K$3,5,FALSE)*W29))</f>
        <v/>
      </c>
      <c r="AX29" s="71" t="str">
        <f>IF(C29="","",(VLOOKUP("Postdoctoral",ADMIN!$F$1:$K$3,5,FALSE)*Z29))</f>
        <v/>
      </c>
      <c r="AY29" s="124" t="str">
        <f>IF(C29="","",(IF(H29="Doctoral",(VLOOKUP("Doctoral",[1]ADMIN!$F$1:$K$3,5,FALSE)*N29)-AT29,0)))</f>
        <v/>
      </c>
      <c r="AZ29" s="124" t="str">
        <f>IF(C29="","",(IF(H29="Doctoral",(VLOOKUP("Doctoral",[1]ADMIN!$F$1:$K$3,5,FALSE)*Q29)-AU29,0)))</f>
        <v/>
      </c>
      <c r="BA29" s="124" t="str">
        <f>IF(C29="","",(IF(H29="Doctoral",(VLOOKUP("Doctoral",[1]ADMIN!$F$1:$K$3,5,FALSE)*T29)-AV29,0)))</f>
        <v/>
      </c>
      <c r="BB29" s="124" t="str">
        <f>IF(C29="","",(IF(H29="Doctoral",(VLOOKUP("Doctoral",[1]ADMIN!$F$1:$K$3,5,FALSE)*W29)-AW29,0)))</f>
        <v/>
      </c>
      <c r="BC29" s="124" t="str">
        <f>IF(C29="","",(IF(H29="Doctoral",(VLOOKUP("Doctoral",[1]ADMIN!$F$1:$K$3,5,FALSE)*Z29)-AX29,0)))</f>
        <v/>
      </c>
      <c r="BD29" s="71" t="str">
        <f>IF(C29="","",(VLOOKUP("Postdoctoral",ADMIN!$F$1:$K$3,6,FALSE)*N29))</f>
        <v/>
      </c>
      <c r="BE29" s="72" t="str">
        <f>IF(C29="","",(VLOOKUP("Postdoctoral",ADMIN!$F$1:$K$3,6,FALSE)*Q29))</f>
        <v/>
      </c>
      <c r="BF29" s="72" t="str">
        <f>IF(C29="","",(VLOOKUP("Postdoctoral",ADMIN!$F$1:$K$3,6,FALSE)*T29))</f>
        <v/>
      </c>
      <c r="BG29" s="72" t="str">
        <f>IF(C29="","",(VLOOKUP("Postdoctoral",ADMIN!$F$1:$K$3,6,FALSE)*W29))</f>
        <v/>
      </c>
      <c r="BH29" s="72" t="str">
        <f>IF(C29="","",(VLOOKUP("Postdoctoral",ADMIN!$F$1:$K$3,6,FALSE)*Z29))</f>
        <v/>
      </c>
      <c r="BI29" s="124" t="str">
        <f>IF(C29="","",(IF(H29="Doctoral",(VLOOKUP("Doctoral",[1]ADMIN!$F$1:$K$3,6,FALSE)*N29)-BD29,0)))</f>
        <v/>
      </c>
      <c r="BJ29" s="125" t="str">
        <f>IF(C29="","",(IF(H29="Doctoral",(VLOOKUP("Doctoral",[1]ADMIN!$F$1:$K$3,6,FALSE)*Q29)-BE29,0)))</f>
        <v/>
      </c>
      <c r="BK29" s="125" t="str">
        <f>IF(C29="","",(IF(H29="Doctoral",(VLOOKUP("Doctoral",[1]ADMIN!$F$1:$K$3,6,FALSE)*T29)-BF29,0)))</f>
        <v/>
      </c>
      <c r="BL29" s="125" t="str">
        <f>IF(C29="","",(IF(H29="Doctoral",(VLOOKUP("Doctoral",[1]ADMIN!$F$1:$K$3,6,FALSE)*W29)-BG29,0)))</f>
        <v/>
      </c>
      <c r="BM29" s="125" t="str">
        <f>IF(C29="","",(IF(H29="Doctoral",(VLOOKUP("Doctoral",[1]ADMIN!$F$1:$K$3,5,FALSE)*Z29)-BH29,0)))</f>
        <v/>
      </c>
      <c r="BN29" s="80" t="str">
        <f t="shared" si="0"/>
        <v/>
      </c>
      <c r="BO29" s="52" t="str">
        <f t="shared" si="1"/>
        <v/>
      </c>
      <c r="BP29" s="52" t="str">
        <f t="shared" si="2"/>
        <v/>
      </c>
      <c r="BQ29" s="52" t="str">
        <f t="shared" si="3"/>
        <v/>
      </c>
      <c r="BR29" s="52" t="str">
        <f t="shared" si="4"/>
        <v/>
      </c>
      <c r="BS29" s="28" t="str">
        <f t="shared" si="5"/>
        <v/>
      </c>
      <c r="BT29" s="23" t="str">
        <f t="shared" si="6"/>
        <v/>
      </c>
      <c r="BU29" s="23" t="str">
        <f t="shared" si="7"/>
        <v/>
      </c>
      <c r="BV29" s="23" t="str">
        <f t="shared" si="8"/>
        <v/>
      </c>
      <c r="BW29" s="39" t="str">
        <f t="shared" si="16"/>
        <v/>
      </c>
      <c r="BX29" s="40"/>
      <c r="BY29" s="29" t="s">
        <v>117</v>
      </c>
    </row>
    <row r="30" spans="1:77" s="29" customFormat="1" x14ac:dyDescent="0.25">
      <c r="A30" s="50">
        <v>23</v>
      </c>
      <c r="B30" s="42" t="str">
        <f t="shared" si="9"/>
        <v/>
      </c>
      <c r="C30" s="70"/>
      <c r="D30" s="40"/>
      <c r="E30" s="40"/>
      <c r="F30" s="24"/>
      <c r="G30" s="24"/>
      <c r="H30" s="40"/>
      <c r="I30" s="24"/>
      <c r="J30" s="25"/>
      <c r="K30" s="30"/>
      <c r="L30" s="27">
        <f t="shared" si="17"/>
        <v>44743</v>
      </c>
      <c r="M30" s="31"/>
      <c r="N30" s="48" t="str">
        <f t="shared" si="11"/>
        <v/>
      </c>
      <c r="O30" s="126">
        <f>MAX(L30,[1]ADMIN!$AB$3)</f>
        <v>44743</v>
      </c>
      <c r="P30" s="126">
        <f>MIN(M30,[1]ADMIN!$AG$3)</f>
        <v>45107</v>
      </c>
      <c r="Q30" s="127" t="str">
        <f t="shared" si="12"/>
        <v/>
      </c>
      <c r="R30" s="126">
        <f>MAX(L30,[1]ADMIN!$AB$4)</f>
        <v>45108</v>
      </c>
      <c r="S30" s="126">
        <f>MIN(M30,[1]ADMIN!$AG$4)</f>
        <v>45473</v>
      </c>
      <c r="T30" s="127" t="str">
        <f t="shared" si="13"/>
        <v/>
      </c>
      <c r="U30" s="126">
        <f>MAX(L30,[1]ADMIN!$AB$5)</f>
        <v>45474</v>
      </c>
      <c r="V30" s="126">
        <f>MIN(M30,[1]ADMIN!$AG$5)</f>
        <v>45838</v>
      </c>
      <c r="W30" s="127" t="str">
        <f t="shared" si="14"/>
        <v/>
      </c>
      <c r="X30" s="126">
        <f>MAX(L30,[1]ADMIN!$AB$6)</f>
        <v>45839</v>
      </c>
      <c r="Y30" s="126">
        <f>MIN(M30,[1]ADMIN!$AG$6)</f>
        <v>46203</v>
      </c>
      <c r="Z30" s="127" t="str">
        <f t="shared" si="15"/>
        <v/>
      </c>
      <c r="AA30" s="70"/>
      <c r="AB30" s="62"/>
      <c r="AC30" s="60"/>
      <c r="AD30" s="65"/>
      <c r="AE30" s="71" t="str">
        <f>IF(C30="","",VLOOKUP(IF(OR(AD30=AB30,AD30=""),AB30,AD30),ADMIN!$B:$D,3,FALSE)*VLOOKUP(H30,ADMIN!$F$1:$K$3,2,FALSE)*N30)</f>
        <v/>
      </c>
      <c r="AF30" s="71" t="str">
        <f>IF(C30="","",VLOOKUP(IF(OR(AD30=AB30,AD30=""),AB30,AD30),ADMIN!$B:$D,3,FALSE)*VLOOKUP(H30,ADMIN!$F$1:$K$3,2,FALSE)*Q30)</f>
        <v/>
      </c>
      <c r="AG30" s="71" t="str">
        <f>IF(C30="","",VLOOKUP(IF(OR(AD30=AB30,AD30=""),AB30,AD30),ADMIN!$B:$D,3,FALSE)*VLOOKUP(H30,ADMIN!$F$1:$K$3,2,FALSE)*T30)</f>
        <v/>
      </c>
      <c r="AH30" s="71" t="str">
        <f>IF(C30="","",VLOOKUP(IF(OR(AD30=AB30,AD30=""),AB30,AD30),ADMIN!$B:$D,3,FALSE)*VLOOKUP(H30,ADMIN!$F$1:$K$3,2,FALSE)*W30)</f>
        <v/>
      </c>
      <c r="AI30" s="71" t="str">
        <f>IF(C30="","",VLOOKUP(IF(OR(AD30=AB30,AD30=""),AB30,AD30),ADMIN!$B:$D,3,FALSE)*VLOOKUP(H30,ADMIN!$F$1:$K$3,2,FALSE)*Z30)</f>
        <v/>
      </c>
      <c r="AJ30" s="71" t="str">
        <f>IF(C30="","",(N30*VLOOKUP(H30,ADMIN!$F$1:$K$3,3,FALSE)))</f>
        <v/>
      </c>
      <c r="AK30" s="71" t="str">
        <f>IF(C30="","",(Q30*VLOOKUP(H30,ADMIN!$F$1:$K$3,3,FALSE)))</f>
        <v/>
      </c>
      <c r="AL30" s="71" t="str">
        <f>IF(C30="","",(T30*VLOOKUP(H30,ADMIN!$F$1:$K$3,3,FALSE)))</f>
        <v/>
      </c>
      <c r="AM30" s="71" t="str">
        <f>IF(C30="","",(W30*VLOOKUP(H30,ADMIN!$F$1:$K$3,3,FALSE)))</f>
        <v/>
      </c>
      <c r="AN30" s="71" t="str">
        <f>IF(C30="","",(Z30*VLOOKUP(H30,ADMIN!$F$1:$K$3,3,FALSE)))</f>
        <v/>
      </c>
      <c r="AO30" s="71" t="str">
        <f>IF(C30="","",IF(G30="Yes",(VLOOKUP(H30,ADMIN!$F$1:$K$3,4,FALSE)*N30),0))</f>
        <v/>
      </c>
      <c r="AP30" s="71" t="str">
        <f>IF(C30="","",IF(G30="Yes",(VLOOKUP(H30,ADMIN!$F$1:$K$3,4,FALSE)*Q30),0))</f>
        <v/>
      </c>
      <c r="AQ30" s="71" t="str">
        <f>IF(C30="","",IF(G30="Yes",(VLOOKUP(H30,ADMIN!$F$1:$K$3,4,FALSE)*T30),0))</f>
        <v/>
      </c>
      <c r="AR30" s="71" t="str">
        <f>IF(C30="","",IF(G30="Yes",(VLOOKUP(H30,ADMIN!$F$1:$K$3,4,FALSE)*W30),0))</f>
        <v/>
      </c>
      <c r="AS30" s="71" t="str">
        <f>IF(C30="","",IF(G30="Yes",(VLOOKUP(H30,ADMIN!$F$1:$K$3,4,FALSE)*Z30),0))</f>
        <v/>
      </c>
      <c r="AT30" s="71" t="str">
        <f>IF(C30="","",(VLOOKUP("Postdoctoral",ADMIN!$F$1:$K$3,5,FALSE)*N30))</f>
        <v/>
      </c>
      <c r="AU30" s="71" t="str">
        <f>IF(C30="","",(VLOOKUP("Postdoctoral",ADMIN!$F$1:$K$3,5,FALSE)*Q30))</f>
        <v/>
      </c>
      <c r="AV30" s="71" t="str">
        <f>IF(C30="","",(VLOOKUP("Postdoctoral",ADMIN!$F$1:$K$3,5,FALSE)*T30))</f>
        <v/>
      </c>
      <c r="AW30" s="71" t="str">
        <f>IF(C30="","",(VLOOKUP("Postdoctoral",ADMIN!$F$1:$K$3,5,FALSE)*W30))</f>
        <v/>
      </c>
      <c r="AX30" s="71" t="str">
        <f>IF(C30="","",(VLOOKUP("Postdoctoral",ADMIN!$F$1:$K$3,5,FALSE)*Z30))</f>
        <v/>
      </c>
      <c r="AY30" s="124" t="str">
        <f>IF(C30="","",(IF(H30="Doctoral",(VLOOKUP("Doctoral",[1]ADMIN!$F$1:$K$3,5,FALSE)*N30)-AT30,0)))</f>
        <v/>
      </c>
      <c r="AZ30" s="124" t="str">
        <f>IF(C30="","",(IF(H30="Doctoral",(VLOOKUP("Doctoral",[1]ADMIN!$F$1:$K$3,5,FALSE)*Q30)-AU30,0)))</f>
        <v/>
      </c>
      <c r="BA30" s="124" t="str">
        <f>IF(C30="","",(IF(H30="Doctoral",(VLOOKUP("Doctoral",[1]ADMIN!$F$1:$K$3,5,FALSE)*T30)-AV30,0)))</f>
        <v/>
      </c>
      <c r="BB30" s="124" t="str">
        <f>IF(C30="","",(IF(H30="Doctoral",(VLOOKUP("Doctoral",[1]ADMIN!$F$1:$K$3,5,FALSE)*W30)-AW30,0)))</f>
        <v/>
      </c>
      <c r="BC30" s="124" t="str">
        <f>IF(C30="","",(IF(H30="Doctoral",(VLOOKUP("Doctoral",[1]ADMIN!$F$1:$K$3,5,FALSE)*Z30)-AX30,0)))</f>
        <v/>
      </c>
      <c r="BD30" s="71" t="str">
        <f>IF(C30="","",(VLOOKUP("Postdoctoral",ADMIN!$F$1:$K$3,6,FALSE)*N30))</f>
        <v/>
      </c>
      <c r="BE30" s="72" t="str">
        <f>IF(C30="","",(VLOOKUP("Postdoctoral",ADMIN!$F$1:$K$3,6,FALSE)*Q30))</f>
        <v/>
      </c>
      <c r="BF30" s="72" t="str">
        <f>IF(C30="","",(VLOOKUP("Postdoctoral",ADMIN!$F$1:$K$3,6,FALSE)*T30))</f>
        <v/>
      </c>
      <c r="BG30" s="72" t="str">
        <f>IF(C30="","",(VLOOKUP("Postdoctoral",ADMIN!$F$1:$K$3,6,FALSE)*W30))</f>
        <v/>
      </c>
      <c r="BH30" s="72" t="str">
        <f>IF(C30="","",(VLOOKUP("Postdoctoral",ADMIN!$F$1:$K$3,6,FALSE)*Z30))</f>
        <v/>
      </c>
      <c r="BI30" s="124" t="str">
        <f>IF(C30="","",(IF(H30="Doctoral",(VLOOKUP("Doctoral",[1]ADMIN!$F$1:$K$3,6,FALSE)*N30)-BD30,0)))</f>
        <v/>
      </c>
      <c r="BJ30" s="125" t="str">
        <f>IF(C30="","",(IF(H30="Doctoral",(VLOOKUP("Doctoral",[1]ADMIN!$F$1:$K$3,6,FALSE)*Q30)-BE30,0)))</f>
        <v/>
      </c>
      <c r="BK30" s="125" t="str">
        <f>IF(C30="","",(IF(H30="Doctoral",(VLOOKUP("Doctoral",[1]ADMIN!$F$1:$K$3,6,FALSE)*T30)-BF30,0)))</f>
        <v/>
      </c>
      <c r="BL30" s="125" t="str">
        <f>IF(C30="","",(IF(H30="Doctoral",(VLOOKUP("Doctoral",[1]ADMIN!$F$1:$K$3,6,FALSE)*W30)-BG30,0)))</f>
        <v/>
      </c>
      <c r="BM30" s="125" t="str">
        <f>IF(C30="","",(IF(H30="Doctoral",(VLOOKUP("Doctoral",[1]ADMIN!$F$1:$K$3,5,FALSE)*Z30)-BH30,0)))</f>
        <v/>
      </c>
      <c r="BN30" s="80" t="str">
        <f t="shared" si="0"/>
        <v/>
      </c>
      <c r="BO30" s="52" t="str">
        <f t="shared" si="1"/>
        <v/>
      </c>
      <c r="BP30" s="52" t="str">
        <f t="shared" si="2"/>
        <v/>
      </c>
      <c r="BQ30" s="52" t="str">
        <f t="shared" si="3"/>
        <v/>
      </c>
      <c r="BR30" s="52" t="str">
        <f t="shared" si="4"/>
        <v/>
      </c>
      <c r="BS30" s="28" t="str">
        <f t="shared" si="5"/>
        <v/>
      </c>
      <c r="BT30" s="23" t="str">
        <f t="shared" si="6"/>
        <v/>
      </c>
      <c r="BU30" s="23" t="str">
        <f t="shared" si="7"/>
        <v/>
      </c>
      <c r="BV30" s="23" t="str">
        <f t="shared" si="8"/>
        <v/>
      </c>
      <c r="BW30" s="39" t="str">
        <f t="shared" si="16"/>
        <v/>
      </c>
      <c r="BX30" s="40"/>
      <c r="BY30" s="29" t="s">
        <v>117</v>
      </c>
    </row>
    <row r="31" spans="1:77" s="29" customFormat="1" x14ac:dyDescent="0.25">
      <c r="A31" s="50">
        <v>24</v>
      </c>
      <c r="B31" s="42" t="str">
        <f t="shared" si="9"/>
        <v/>
      </c>
      <c r="C31" s="70"/>
      <c r="D31" s="40"/>
      <c r="E31" s="40"/>
      <c r="F31" s="24"/>
      <c r="G31" s="24"/>
      <c r="H31" s="40"/>
      <c r="I31" s="24"/>
      <c r="J31" s="25"/>
      <c r="K31" s="30"/>
      <c r="L31" s="27">
        <f t="shared" si="17"/>
        <v>44743</v>
      </c>
      <c r="M31" s="31"/>
      <c r="N31" s="48" t="str">
        <f t="shared" si="11"/>
        <v/>
      </c>
      <c r="O31" s="126">
        <f>MAX(L31,[1]ADMIN!$AB$3)</f>
        <v>44743</v>
      </c>
      <c r="P31" s="126">
        <f>MIN(M31,[1]ADMIN!$AG$3)</f>
        <v>45107</v>
      </c>
      <c r="Q31" s="127" t="str">
        <f t="shared" si="12"/>
        <v/>
      </c>
      <c r="R31" s="126">
        <f>MAX(L31,[1]ADMIN!$AB$4)</f>
        <v>45108</v>
      </c>
      <c r="S31" s="126">
        <f>MIN(M31,[1]ADMIN!$AG$4)</f>
        <v>45473</v>
      </c>
      <c r="T31" s="127" t="str">
        <f t="shared" si="13"/>
        <v/>
      </c>
      <c r="U31" s="126">
        <f>MAX(L31,[1]ADMIN!$AB$5)</f>
        <v>45474</v>
      </c>
      <c r="V31" s="126">
        <f>MIN(M31,[1]ADMIN!$AG$5)</f>
        <v>45838</v>
      </c>
      <c r="W31" s="127" t="str">
        <f t="shared" si="14"/>
        <v/>
      </c>
      <c r="X31" s="126">
        <f>MAX(L31,[1]ADMIN!$AB$6)</f>
        <v>45839</v>
      </c>
      <c r="Y31" s="126">
        <f>MIN(M31,[1]ADMIN!$AG$6)</f>
        <v>46203</v>
      </c>
      <c r="Z31" s="127" t="str">
        <f t="shared" si="15"/>
        <v/>
      </c>
      <c r="AA31" s="70"/>
      <c r="AB31" s="62"/>
      <c r="AC31" s="60"/>
      <c r="AD31" s="65"/>
      <c r="AE31" s="71" t="str">
        <f>IF(C31="","",VLOOKUP(IF(OR(AD31=AB31,AD31=""),AB31,AD31),ADMIN!$B:$D,3,FALSE)*VLOOKUP(H31,ADMIN!$F$1:$K$3,2,FALSE)*N31)</f>
        <v/>
      </c>
      <c r="AF31" s="71" t="str">
        <f>IF(C31="","",VLOOKUP(IF(OR(AD31=AB31,AD31=""),AB31,AD31),ADMIN!$B:$D,3,FALSE)*VLOOKUP(H31,ADMIN!$F$1:$K$3,2,FALSE)*Q31)</f>
        <v/>
      </c>
      <c r="AG31" s="71" t="str">
        <f>IF(C31="","",VLOOKUP(IF(OR(AD31=AB31,AD31=""),AB31,AD31),ADMIN!$B:$D,3,FALSE)*VLOOKUP(H31,ADMIN!$F$1:$K$3,2,FALSE)*T31)</f>
        <v/>
      </c>
      <c r="AH31" s="71" t="str">
        <f>IF(C31="","",VLOOKUP(IF(OR(AD31=AB31,AD31=""),AB31,AD31),ADMIN!$B:$D,3,FALSE)*VLOOKUP(H31,ADMIN!$F$1:$K$3,2,FALSE)*W31)</f>
        <v/>
      </c>
      <c r="AI31" s="71" t="str">
        <f>IF(C31="","",VLOOKUP(IF(OR(AD31=AB31,AD31=""),AB31,AD31),ADMIN!$B:$D,3,FALSE)*VLOOKUP(H31,ADMIN!$F$1:$K$3,2,FALSE)*Z31)</f>
        <v/>
      </c>
      <c r="AJ31" s="71" t="str">
        <f>IF(C31="","",(N31*VLOOKUP(H31,ADMIN!$F$1:$K$3,3,FALSE)))</f>
        <v/>
      </c>
      <c r="AK31" s="71" t="str">
        <f>IF(C31="","",(Q31*VLOOKUP(H31,ADMIN!$F$1:$K$3,3,FALSE)))</f>
        <v/>
      </c>
      <c r="AL31" s="71" t="str">
        <f>IF(C31="","",(T31*VLOOKUP(H31,ADMIN!$F$1:$K$3,3,FALSE)))</f>
        <v/>
      </c>
      <c r="AM31" s="71" t="str">
        <f>IF(C31="","",(W31*VLOOKUP(H31,ADMIN!$F$1:$K$3,3,FALSE)))</f>
        <v/>
      </c>
      <c r="AN31" s="71" t="str">
        <f>IF(C31="","",(Z31*VLOOKUP(H31,ADMIN!$F$1:$K$3,3,FALSE)))</f>
        <v/>
      </c>
      <c r="AO31" s="71" t="str">
        <f>IF(C31="","",IF(G31="Yes",(VLOOKUP(H31,ADMIN!$F$1:$K$3,4,FALSE)*N31),0))</f>
        <v/>
      </c>
      <c r="AP31" s="71" t="str">
        <f>IF(C31="","",IF(G31="Yes",(VLOOKUP(H31,ADMIN!$F$1:$K$3,4,FALSE)*Q31),0))</f>
        <v/>
      </c>
      <c r="AQ31" s="71" t="str">
        <f>IF(C31="","",IF(G31="Yes",(VLOOKUP(H31,ADMIN!$F$1:$K$3,4,FALSE)*T31),0))</f>
        <v/>
      </c>
      <c r="AR31" s="71" t="str">
        <f>IF(C31="","",IF(G31="Yes",(VLOOKUP(H31,ADMIN!$F$1:$K$3,4,FALSE)*W31),0))</f>
        <v/>
      </c>
      <c r="AS31" s="71" t="str">
        <f>IF(C31="","",IF(G31="Yes",(VLOOKUP(H31,ADMIN!$F$1:$K$3,4,FALSE)*Z31),0))</f>
        <v/>
      </c>
      <c r="AT31" s="71" t="str">
        <f>IF(C31="","",(VLOOKUP("Postdoctoral",ADMIN!$F$1:$K$3,5,FALSE)*N31))</f>
        <v/>
      </c>
      <c r="AU31" s="71" t="str">
        <f>IF(C31="","",(VLOOKUP("Postdoctoral",ADMIN!$F$1:$K$3,5,FALSE)*Q31))</f>
        <v/>
      </c>
      <c r="AV31" s="71" t="str">
        <f>IF(C31="","",(VLOOKUP("Postdoctoral",ADMIN!$F$1:$K$3,5,FALSE)*T31))</f>
        <v/>
      </c>
      <c r="AW31" s="71" t="str">
        <f>IF(C31="","",(VLOOKUP("Postdoctoral",ADMIN!$F$1:$K$3,5,FALSE)*W31))</f>
        <v/>
      </c>
      <c r="AX31" s="71" t="str">
        <f>IF(C31="","",(VLOOKUP("Postdoctoral",ADMIN!$F$1:$K$3,5,FALSE)*Z31))</f>
        <v/>
      </c>
      <c r="AY31" s="124" t="str">
        <f>IF(C31="","",(IF(H31="Doctoral",(VLOOKUP("Doctoral",[1]ADMIN!$F$1:$K$3,5,FALSE)*N31)-AT31,0)))</f>
        <v/>
      </c>
      <c r="AZ31" s="124" t="str">
        <f>IF(C31="","",(IF(H31="Doctoral",(VLOOKUP("Doctoral",[1]ADMIN!$F$1:$K$3,5,FALSE)*Q31)-AU31,0)))</f>
        <v/>
      </c>
      <c r="BA31" s="124" t="str">
        <f>IF(C31="","",(IF(H31="Doctoral",(VLOOKUP("Doctoral",[1]ADMIN!$F$1:$K$3,5,FALSE)*T31)-AV31,0)))</f>
        <v/>
      </c>
      <c r="BB31" s="124" t="str">
        <f>IF(C31="","",(IF(H31="Doctoral",(VLOOKUP("Doctoral",[1]ADMIN!$F$1:$K$3,5,FALSE)*W31)-AW31,0)))</f>
        <v/>
      </c>
      <c r="BC31" s="124" t="str">
        <f>IF(C31="","",(IF(H31="Doctoral",(VLOOKUP("Doctoral",[1]ADMIN!$F$1:$K$3,5,FALSE)*Z31)-AX31,0)))</f>
        <v/>
      </c>
      <c r="BD31" s="71" t="str">
        <f>IF(C31="","",(VLOOKUP("Postdoctoral",ADMIN!$F$1:$K$3,6,FALSE)*N31))</f>
        <v/>
      </c>
      <c r="BE31" s="72" t="str">
        <f>IF(C31="","",(VLOOKUP("Postdoctoral",ADMIN!$F$1:$K$3,6,FALSE)*Q31))</f>
        <v/>
      </c>
      <c r="BF31" s="72" t="str">
        <f>IF(C31="","",(VLOOKUP("Postdoctoral",ADMIN!$F$1:$K$3,6,FALSE)*T31))</f>
        <v/>
      </c>
      <c r="BG31" s="72" t="str">
        <f>IF(C31="","",(VLOOKUP("Postdoctoral",ADMIN!$F$1:$K$3,6,FALSE)*W31))</f>
        <v/>
      </c>
      <c r="BH31" s="72" t="str">
        <f>IF(C31="","",(VLOOKUP("Postdoctoral",ADMIN!$F$1:$K$3,6,FALSE)*Z31))</f>
        <v/>
      </c>
      <c r="BI31" s="124" t="str">
        <f>IF(C31="","",(IF(H31="Doctoral",(VLOOKUP("Doctoral",[1]ADMIN!$F$1:$K$3,6,FALSE)*N31)-BD31,0)))</f>
        <v/>
      </c>
      <c r="BJ31" s="125" t="str">
        <f>IF(C31="","",(IF(H31="Doctoral",(VLOOKUP("Doctoral",[1]ADMIN!$F$1:$K$3,6,FALSE)*Q31)-BE31,0)))</f>
        <v/>
      </c>
      <c r="BK31" s="125" t="str">
        <f>IF(C31="","",(IF(H31="Doctoral",(VLOOKUP("Doctoral",[1]ADMIN!$F$1:$K$3,6,FALSE)*T31)-BF31,0)))</f>
        <v/>
      </c>
      <c r="BL31" s="125" t="str">
        <f>IF(C31="","",(IF(H31="Doctoral",(VLOOKUP("Doctoral",[1]ADMIN!$F$1:$K$3,6,FALSE)*W31)-BG31,0)))</f>
        <v/>
      </c>
      <c r="BM31" s="125" t="str">
        <f>IF(C31="","",(IF(H31="Doctoral",(VLOOKUP("Doctoral",[1]ADMIN!$F$1:$K$3,5,FALSE)*Z31)-BH31,0)))</f>
        <v/>
      </c>
      <c r="BN31" s="80" t="str">
        <f t="shared" si="0"/>
        <v/>
      </c>
      <c r="BO31" s="52" t="str">
        <f t="shared" si="1"/>
        <v/>
      </c>
      <c r="BP31" s="52" t="str">
        <f t="shared" si="2"/>
        <v/>
      </c>
      <c r="BQ31" s="52" t="str">
        <f t="shared" si="3"/>
        <v/>
      </c>
      <c r="BR31" s="52" t="str">
        <f t="shared" si="4"/>
        <v/>
      </c>
      <c r="BS31" s="28" t="str">
        <f t="shared" si="5"/>
        <v/>
      </c>
      <c r="BT31" s="23" t="str">
        <f t="shared" si="6"/>
        <v/>
      </c>
      <c r="BU31" s="23" t="str">
        <f t="shared" si="7"/>
        <v/>
      </c>
      <c r="BV31" s="23" t="str">
        <f t="shared" si="8"/>
        <v/>
      </c>
      <c r="BW31" s="39" t="str">
        <f t="shared" si="16"/>
        <v/>
      </c>
      <c r="BX31" s="40"/>
      <c r="BY31" s="29" t="s">
        <v>117</v>
      </c>
    </row>
    <row r="32" spans="1:77" s="29" customFormat="1" x14ac:dyDescent="0.25">
      <c r="A32" s="50">
        <v>25</v>
      </c>
      <c r="B32" s="42" t="str">
        <f t="shared" si="9"/>
        <v/>
      </c>
      <c r="C32" s="70"/>
      <c r="D32" s="40"/>
      <c r="E32" s="40"/>
      <c r="F32" s="24"/>
      <c r="G32" s="24"/>
      <c r="H32" s="40"/>
      <c r="I32" s="24"/>
      <c r="J32" s="25"/>
      <c r="K32" s="30"/>
      <c r="L32" s="27">
        <f t="shared" si="17"/>
        <v>44743</v>
      </c>
      <c r="M32" s="31"/>
      <c r="N32" s="48" t="str">
        <f t="shared" si="11"/>
        <v/>
      </c>
      <c r="O32" s="126">
        <f>MAX(L32,[1]ADMIN!$AB$3)</f>
        <v>44743</v>
      </c>
      <c r="P32" s="126">
        <f>MIN(M32,[1]ADMIN!$AG$3)</f>
        <v>45107</v>
      </c>
      <c r="Q32" s="127" t="str">
        <f t="shared" si="12"/>
        <v/>
      </c>
      <c r="R32" s="126">
        <f>MAX(L32,[1]ADMIN!$AB$4)</f>
        <v>45108</v>
      </c>
      <c r="S32" s="126">
        <f>MIN(M32,[1]ADMIN!$AG$4)</f>
        <v>45473</v>
      </c>
      <c r="T32" s="127" t="str">
        <f t="shared" si="13"/>
        <v/>
      </c>
      <c r="U32" s="126">
        <f>MAX(L32,[1]ADMIN!$AB$5)</f>
        <v>45474</v>
      </c>
      <c r="V32" s="126">
        <f>MIN(M32,[1]ADMIN!$AG$5)</f>
        <v>45838</v>
      </c>
      <c r="W32" s="127" t="str">
        <f t="shared" si="14"/>
        <v/>
      </c>
      <c r="X32" s="126">
        <f>MAX(L32,[1]ADMIN!$AB$6)</f>
        <v>45839</v>
      </c>
      <c r="Y32" s="126">
        <f>MIN(M32,[1]ADMIN!$AG$6)</f>
        <v>46203</v>
      </c>
      <c r="Z32" s="127" t="str">
        <f t="shared" si="15"/>
        <v/>
      </c>
      <c r="AA32" s="70"/>
      <c r="AB32" s="62"/>
      <c r="AC32" s="60"/>
      <c r="AD32" s="65"/>
      <c r="AE32" s="71" t="str">
        <f>IF(C32="","",VLOOKUP(IF(OR(AD32=AB32,AD32=""),AB32,AD32),ADMIN!$B:$D,3,FALSE)*VLOOKUP(H32,ADMIN!$F$1:$K$3,2,FALSE)*N32)</f>
        <v/>
      </c>
      <c r="AF32" s="71" t="str">
        <f>IF(C32="","",VLOOKUP(IF(OR(AD32=AB32,AD32=""),AB32,AD32),ADMIN!$B:$D,3,FALSE)*VLOOKUP(H32,ADMIN!$F$1:$K$3,2,FALSE)*Q32)</f>
        <v/>
      </c>
      <c r="AG32" s="71" t="str">
        <f>IF(C32="","",VLOOKUP(IF(OR(AD32=AB32,AD32=""),AB32,AD32),ADMIN!$B:$D,3,FALSE)*VLOOKUP(H32,ADMIN!$F$1:$K$3,2,FALSE)*T32)</f>
        <v/>
      </c>
      <c r="AH32" s="71" t="str">
        <f>IF(C32="","",VLOOKUP(IF(OR(AD32=AB32,AD32=""),AB32,AD32),ADMIN!$B:$D,3,FALSE)*VLOOKUP(H32,ADMIN!$F$1:$K$3,2,FALSE)*W32)</f>
        <v/>
      </c>
      <c r="AI32" s="71" t="str">
        <f>IF(C32="","",VLOOKUP(IF(OR(AD32=AB32,AD32=""),AB32,AD32),ADMIN!$B:$D,3,FALSE)*VLOOKUP(H32,ADMIN!$F$1:$K$3,2,FALSE)*Z32)</f>
        <v/>
      </c>
      <c r="AJ32" s="71" t="str">
        <f>IF(C32="","",(N32*VLOOKUP(H32,ADMIN!$F$1:$K$3,3,FALSE)))</f>
        <v/>
      </c>
      <c r="AK32" s="71" t="str">
        <f>IF(C32="","",(Q32*VLOOKUP(H32,ADMIN!$F$1:$K$3,3,FALSE)))</f>
        <v/>
      </c>
      <c r="AL32" s="71" t="str">
        <f>IF(C32="","",(T32*VLOOKUP(H32,ADMIN!$F$1:$K$3,3,FALSE)))</f>
        <v/>
      </c>
      <c r="AM32" s="71" t="str">
        <f>IF(C32="","",(W32*VLOOKUP(H32,ADMIN!$F$1:$K$3,3,FALSE)))</f>
        <v/>
      </c>
      <c r="AN32" s="71" t="str">
        <f>IF(C32="","",(Z32*VLOOKUP(H32,ADMIN!$F$1:$K$3,3,FALSE)))</f>
        <v/>
      </c>
      <c r="AO32" s="71" t="str">
        <f>IF(C32="","",IF(G32="Yes",(VLOOKUP(H32,ADMIN!$F$1:$K$3,4,FALSE)*N32),0))</f>
        <v/>
      </c>
      <c r="AP32" s="71" t="str">
        <f>IF(C32="","",IF(G32="Yes",(VLOOKUP(H32,ADMIN!$F$1:$K$3,4,FALSE)*Q32),0))</f>
        <v/>
      </c>
      <c r="AQ32" s="71" t="str">
        <f>IF(C32="","",IF(G32="Yes",(VLOOKUP(H32,ADMIN!$F$1:$K$3,4,FALSE)*T32),0))</f>
        <v/>
      </c>
      <c r="AR32" s="71" t="str">
        <f>IF(C32="","",IF(G32="Yes",(VLOOKUP(H32,ADMIN!$F$1:$K$3,4,FALSE)*W32),0))</f>
        <v/>
      </c>
      <c r="AS32" s="71" t="str">
        <f>IF(C32="","",IF(G32="Yes",(VLOOKUP(H32,ADMIN!$F$1:$K$3,4,FALSE)*Z32),0))</f>
        <v/>
      </c>
      <c r="AT32" s="71" t="str">
        <f>IF(C32="","",(VLOOKUP("Postdoctoral",ADMIN!$F$1:$K$3,5,FALSE)*N32))</f>
        <v/>
      </c>
      <c r="AU32" s="71" t="str">
        <f>IF(C32="","",(VLOOKUP("Postdoctoral",ADMIN!$F$1:$K$3,5,FALSE)*Q32))</f>
        <v/>
      </c>
      <c r="AV32" s="71" t="str">
        <f>IF(C32="","",(VLOOKUP("Postdoctoral",ADMIN!$F$1:$K$3,5,FALSE)*T32))</f>
        <v/>
      </c>
      <c r="AW32" s="71" t="str">
        <f>IF(C32="","",(VLOOKUP("Postdoctoral",ADMIN!$F$1:$K$3,5,FALSE)*W32))</f>
        <v/>
      </c>
      <c r="AX32" s="71" t="str">
        <f>IF(C32="","",(VLOOKUP("Postdoctoral",ADMIN!$F$1:$K$3,5,FALSE)*Z32))</f>
        <v/>
      </c>
      <c r="AY32" s="124" t="str">
        <f>IF(C32="","",(IF(H32="Doctoral",(VLOOKUP("Doctoral",[1]ADMIN!$F$1:$K$3,5,FALSE)*N32)-AT32,0)))</f>
        <v/>
      </c>
      <c r="AZ32" s="124" t="str">
        <f>IF(C32="","",(IF(H32="Doctoral",(VLOOKUP("Doctoral",[1]ADMIN!$F$1:$K$3,5,FALSE)*Q32)-AU32,0)))</f>
        <v/>
      </c>
      <c r="BA32" s="124" t="str">
        <f>IF(C32="","",(IF(H32="Doctoral",(VLOOKUP("Doctoral",[1]ADMIN!$F$1:$K$3,5,FALSE)*T32)-AV32,0)))</f>
        <v/>
      </c>
      <c r="BB32" s="124" t="str">
        <f>IF(C32="","",(IF(H32="Doctoral",(VLOOKUP("Doctoral",[1]ADMIN!$F$1:$K$3,5,FALSE)*W32)-AW32,0)))</f>
        <v/>
      </c>
      <c r="BC32" s="124" t="str">
        <f>IF(C32="","",(IF(H32="Doctoral",(VLOOKUP("Doctoral",[1]ADMIN!$F$1:$K$3,5,FALSE)*Z32)-AX32,0)))</f>
        <v/>
      </c>
      <c r="BD32" s="71" t="str">
        <f>IF(C32="","",(VLOOKUP("Postdoctoral",ADMIN!$F$1:$K$3,6,FALSE)*N32))</f>
        <v/>
      </c>
      <c r="BE32" s="72" t="str">
        <f>IF(C32="","",(VLOOKUP("Postdoctoral",ADMIN!$F$1:$K$3,6,FALSE)*Q32))</f>
        <v/>
      </c>
      <c r="BF32" s="72" t="str">
        <f>IF(C32="","",(VLOOKUP("Postdoctoral",ADMIN!$F$1:$K$3,6,FALSE)*T32))</f>
        <v/>
      </c>
      <c r="BG32" s="72" t="str">
        <f>IF(C32="","",(VLOOKUP("Postdoctoral",ADMIN!$F$1:$K$3,6,FALSE)*W32))</f>
        <v/>
      </c>
      <c r="BH32" s="72" t="str">
        <f>IF(C32="","",(VLOOKUP("Postdoctoral",ADMIN!$F$1:$K$3,6,FALSE)*Z32))</f>
        <v/>
      </c>
      <c r="BI32" s="124" t="str">
        <f>IF(C32="","",(IF(H32="Doctoral",(VLOOKUP("Doctoral",[1]ADMIN!$F$1:$K$3,6,FALSE)*N32)-BD32,0)))</f>
        <v/>
      </c>
      <c r="BJ32" s="125" t="str">
        <f>IF(C32="","",(IF(H32="Doctoral",(VLOOKUP("Doctoral",[1]ADMIN!$F$1:$K$3,6,FALSE)*Q32)-BE32,0)))</f>
        <v/>
      </c>
      <c r="BK32" s="125" t="str">
        <f>IF(C32="","",(IF(H32="Doctoral",(VLOOKUP("Doctoral",[1]ADMIN!$F$1:$K$3,6,FALSE)*T32)-BF32,0)))</f>
        <v/>
      </c>
      <c r="BL32" s="125" t="str">
        <f>IF(C32="","",(IF(H32="Doctoral",(VLOOKUP("Doctoral",[1]ADMIN!$F$1:$K$3,6,FALSE)*W32)-BG32,0)))</f>
        <v/>
      </c>
      <c r="BM32" s="125" t="str">
        <f>IF(C32="","",(IF(H32="Doctoral",(VLOOKUP("Doctoral",[1]ADMIN!$F$1:$K$3,5,FALSE)*Z32)-BH32,0)))</f>
        <v/>
      </c>
      <c r="BN32" s="80" t="str">
        <f t="shared" si="0"/>
        <v/>
      </c>
      <c r="BO32" s="52" t="str">
        <f t="shared" si="1"/>
        <v/>
      </c>
      <c r="BP32" s="52" t="str">
        <f t="shared" si="2"/>
        <v/>
      </c>
      <c r="BQ32" s="52" t="str">
        <f t="shared" si="3"/>
        <v/>
      </c>
      <c r="BR32" s="52" t="str">
        <f t="shared" si="4"/>
        <v/>
      </c>
      <c r="BS32" s="28" t="str">
        <f t="shared" si="5"/>
        <v/>
      </c>
      <c r="BT32" s="23" t="str">
        <f t="shared" si="6"/>
        <v/>
      </c>
      <c r="BU32" s="23" t="str">
        <f t="shared" si="7"/>
        <v/>
      </c>
      <c r="BV32" s="23" t="str">
        <f t="shared" si="8"/>
        <v/>
      </c>
      <c r="BW32" s="39" t="str">
        <f t="shared" si="16"/>
        <v/>
      </c>
      <c r="BX32" s="40"/>
      <c r="BY32" s="29" t="s">
        <v>117</v>
      </c>
    </row>
    <row r="33" spans="1:77" s="29" customFormat="1" x14ac:dyDescent="0.25">
      <c r="A33" s="50">
        <v>26</v>
      </c>
      <c r="B33" s="42" t="str">
        <f t="shared" si="9"/>
        <v/>
      </c>
      <c r="C33" s="70"/>
      <c r="D33" s="40"/>
      <c r="E33" s="40"/>
      <c r="F33" s="24"/>
      <c r="G33" s="24"/>
      <c r="H33" s="40"/>
      <c r="I33" s="24"/>
      <c r="J33" s="25"/>
      <c r="K33" s="30"/>
      <c r="L33" s="27">
        <f t="shared" si="17"/>
        <v>44743</v>
      </c>
      <c r="M33" s="31"/>
      <c r="N33" s="48" t="str">
        <f t="shared" si="11"/>
        <v/>
      </c>
      <c r="O33" s="126">
        <f>MAX(L33,[1]ADMIN!$AB$3)</f>
        <v>44743</v>
      </c>
      <c r="P33" s="126">
        <f>MIN(M33,[1]ADMIN!$AG$3)</f>
        <v>45107</v>
      </c>
      <c r="Q33" s="127" t="str">
        <f t="shared" si="12"/>
        <v/>
      </c>
      <c r="R33" s="126">
        <f>MAX(L33,[1]ADMIN!$AB$4)</f>
        <v>45108</v>
      </c>
      <c r="S33" s="126">
        <f>MIN(M33,[1]ADMIN!$AG$4)</f>
        <v>45473</v>
      </c>
      <c r="T33" s="127" t="str">
        <f t="shared" si="13"/>
        <v/>
      </c>
      <c r="U33" s="126">
        <f>MAX(L33,[1]ADMIN!$AB$5)</f>
        <v>45474</v>
      </c>
      <c r="V33" s="126">
        <f>MIN(M33,[1]ADMIN!$AG$5)</f>
        <v>45838</v>
      </c>
      <c r="W33" s="127" t="str">
        <f t="shared" si="14"/>
        <v/>
      </c>
      <c r="X33" s="126">
        <f>MAX(L33,[1]ADMIN!$AB$6)</f>
        <v>45839</v>
      </c>
      <c r="Y33" s="126">
        <f>MIN(M33,[1]ADMIN!$AG$6)</f>
        <v>46203</v>
      </c>
      <c r="Z33" s="127" t="str">
        <f t="shared" si="15"/>
        <v/>
      </c>
      <c r="AA33" s="70"/>
      <c r="AB33" s="62"/>
      <c r="AC33" s="60"/>
      <c r="AD33" s="65"/>
      <c r="AE33" s="71" t="str">
        <f>IF(C33="","",VLOOKUP(IF(OR(AD33=AB33,AD33=""),AB33,AD33),ADMIN!$B:$D,3,FALSE)*VLOOKUP(H33,ADMIN!$F$1:$K$3,2,FALSE)*N33)</f>
        <v/>
      </c>
      <c r="AF33" s="71" t="str">
        <f>IF(C33="","",VLOOKUP(IF(OR(AD33=AB33,AD33=""),AB33,AD33),ADMIN!$B:$D,3,FALSE)*VLOOKUP(H33,ADMIN!$F$1:$K$3,2,FALSE)*Q33)</f>
        <v/>
      </c>
      <c r="AG33" s="71" t="str">
        <f>IF(C33="","",VLOOKUP(IF(OR(AD33=AB33,AD33=""),AB33,AD33),ADMIN!$B:$D,3,FALSE)*VLOOKUP(H33,ADMIN!$F$1:$K$3,2,FALSE)*T33)</f>
        <v/>
      </c>
      <c r="AH33" s="71" t="str">
        <f>IF(C33="","",VLOOKUP(IF(OR(AD33=AB33,AD33=""),AB33,AD33),ADMIN!$B:$D,3,FALSE)*VLOOKUP(H33,ADMIN!$F$1:$K$3,2,FALSE)*W33)</f>
        <v/>
      </c>
      <c r="AI33" s="71" t="str">
        <f>IF(C33="","",VLOOKUP(IF(OR(AD33=AB33,AD33=""),AB33,AD33),ADMIN!$B:$D,3,FALSE)*VLOOKUP(H33,ADMIN!$F$1:$K$3,2,FALSE)*Z33)</f>
        <v/>
      </c>
      <c r="AJ33" s="71" t="str">
        <f>IF(C33="","",(N33*VLOOKUP(H33,ADMIN!$F$1:$K$3,3,FALSE)))</f>
        <v/>
      </c>
      <c r="AK33" s="71" t="str">
        <f>IF(C33="","",(Q33*VLOOKUP(H33,ADMIN!$F$1:$K$3,3,FALSE)))</f>
        <v/>
      </c>
      <c r="AL33" s="71" t="str">
        <f>IF(C33="","",(T33*VLOOKUP(H33,ADMIN!$F$1:$K$3,3,FALSE)))</f>
        <v/>
      </c>
      <c r="AM33" s="71" t="str">
        <f>IF(C33="","",(W33*VLOOKUP(H33,ADMIN!$F$1:$K$3,3,FALSE)))</f>
        <v/>
      </c>
      <c r="AN33" s="71" t="str">
        <f>IF(C33="","",(Z33*VLOOKUP(H33,ADMIN!$F$1:$K$3,3,FALSE)))</f>
        <v/>
      </c>
      <c r="AO33" s="71" t="str">
        <f>IF(C33="","",IF(G33="Yes",(VLOOKUP(H33,ADMIN!$F$1:$K$3,4,FALSE)*N33),0))</f>
        <v/>
      </c>
      <c r="AP33" s="71" t="str">
        <f>IF(C33="","",IF(G33="Yes",(VLOOKUP(H33,ADMIN!$F$1:$K$3,4,FALSE)*Q33),0))</f>
        <v/>
      </c>
      <c r="AQ33" s="71" t="str">
        <f>IF(C33="","",IF(G33="Yes",(VLOOKUP(H33,ADMIN!$F$1:$K$3,4,FALSE)*T33),0))</f>
        <v/>
      </c>
      <c r="AR33" s="71" t="str">
        <f>IF(C33="","",IF(G33="Yes",(VLOOKUP(H33,ADMIN!$F$1:$K$3,4,FALSE)*W33),0))</f>
        <v/>
      </c>
      <c r="AS33" s="71" t="str">
        <f>IF(C33="","",IF(G33="Yes",(VLOOKUP(H33,ADMIN!$F$1:$K$3,4,FALSE)*Z33),0))</f>
        <v/>
      </c>
      <c r="AT33" s="71" t="str">
        <f>IF(C33="","",(VLOOKUP("Postdoctoral",ADMIN!$F$1:$K$3,5,FALSE)*N33))</f>
        <v/>
      </c>
      <c r="AU33" s="71" t="str">
        <f>IF(C33="","",(VLOOKUP("Postdoctoral",ADMIN!$F$1:$K$3,5,FALSE)*Q33))</f>
        <v/>
      </c>
      <c r="AV33" s="71" t="str">
        <f>IF(C33="","",(VLOOKUP("Postdoctoral",ADMIN!$F$1:$K$3,5,FALSE)*T33))</f>
        <v/>
      </c>
      <c r="AW33" s="71" t="str">
        <f>IF(C33="","",(VLOOKUP("Postdoctoral",ADMIN!$F$1:$K$3,5,FALSE)*W33))</f>
        <v/>
      </c>
      <c r="AX33" s="71" t="str">
        <f>IF(C33="","",(VLOOKUP("Postdoctoral",ADMIN!$F$1:$K$3,5,FALSE)*Z33))</f>
        <v/>
      </c>
      <c r="AY33" s="124" t="str">
        <f>IF(C33="","",(IF(H33="Doctoral",(VLOOKUP("Doctoral",[1]ADMIN!$F$1:$K$3,5,FALSE)*N33)-AT33,0)))</f>
        <v/>
      </c>
      <c r="AZ33" s="124" t="str">
        <f>IF(C33="","",(IF(H33="Doctoral",(VLOOKUP("Doctoral",[1]ADMIN!$F$1:$K$3,5,FALSE)*Q33)-AU33,0)))</f>
        <v/>
      </c>
      <c r="BA33" s="124" t="str">
        <f>IF(C33="","",(IF(H33="Doctoral",(VLOOKUP("Doctoral",[1]ADMIN!$F$1:$K$3,5,FALSE)*T33)-AV33,0)))</f>
        <v/>
      </c>
      <c r="BB33" s="124" t="str">
        <f>IF(C33="","",(IF(H33="Doctoral",(VLOOKUP("Doctoral",[1]ADMIN!$F$1:$K$3,5,FALSE)*W33)-AW33,0)))</f>
        <v/>
      </c>
      <c r="BC33" s="124" t="str">
        <f>IF(C33="","",(IF(H33="Doctoral",(VLOOKUP("Doctoral",[1]ADMIN!$F$1:$K$3,5,FALSE)*Z33)-AX33,0)))</f>
        <v/>
      </c>
      <c r="BD33" s="71" t="str">
        <f>IF(C33="","",(VLOOKUP("Postdoctoral",ADMIN!$F$1:$K$3,6,FALSE)*N33))</f>
        <v/>
      </c>
      <c r="BE33" s="72" t="str">
        <f>IF(C33="","",(VLOOKUP("Postdoctoral",ADMIN!$F$1:$K$3,6,FALSE)*Q33))</f>
        <v/>
      </c>
      <c r="BF33" s="72" t="str">
        <f>IF(C33="","",(VLOOKUP("Postdoctoral",ADMIN!$F$1:$K$3,6,FALSE)*T33))</f>
        <v/>
      </c>
      <c r="BG33" s="72" t="str">
        <f>IF(C33="","",(VLOOKUP("Postdoctoral",ADMIN!$F$1:$K$3,6,FALSE)*W33))</f>
        <v/>
      </c>
      <c r="BH33" s="72" t="str">
        <f>IF(C33="","",(VLOOKUP("Postdoctoral",ADMIN!$F$1:$K$3,6,FALSE)*Z33))</f>
        <v/>
      </c>
      <c r="BI33" s="124" t="str">
        <f>IF(C33="","",(IF(H33="Doctoral",(VLOOKUP("Doctoral",[1]ADMIN!$F$1:$K$3,6,FALSE)*N33)-BD33,0)))</f>
        <v/>
      </c>
      <c r="BJ33" s="125" t="str">
        <f>IF(C33="","",(IF(H33="Doctoral",(VLOOKUP("Doctoral",[1]ADMIN!$F$1:$K$3,6,FALSE)*Q33)-BE33,0)))</f>
        <v/>
      </c>
      <c r="BK33" s="125" t="str">
        <f>IF(C33="","",(IF(H33="Doctoral",(VLOOKUP("Doctoral",[1]ADMIN!$F$1:$K$3,6,FALSE)*T33)-BF33,0)))</f>
        <v/>
      </c>
      <c r="BL33" s="125" t="str">
        <f>IF(C33="","",(IF(H33="Doctoral",(VLOOKUP("Doctoral",[1]ADMIN!$F$1:$K$3,6,FALSE)*W33)-BG33,0)))</f>
        <v/>
      </c>
      <c r="BM33" s="125" t="str">
        <f>IF(C33="","",(IF(H33="Doctoral",(VLOOKUP("Doctoral",[1]ADMIN!$F$1:$K$3,5,FALSE)*Z33)-BH33,0)))</f>
        <v/>
      </c>
      <c r="BN33" s="80" t="str">
        <f t="shared" si="0"/>
        <v/>
      </c>
      <c r="BO33" s="52" t="str">
        <f t="shared" si="1"/>
        <v/>
      </c>
      <c r="BP33" s="52" t="str">
        <f t="shared" si="2"/>
        <v/>
      </c>
      <c r="BQ33" s="52" t="str">
        <f t="shared" si="3"/>
        <v/>
      </c>
      <c r="BR33" s="52" t="str">
        <f t="shared" si="4"/>
        <v/>
      </c>
      <c r="BS33" s="28" t="str">
        <f t="shared" si="5"/>
        <v/>
      </c>
      <c r="BT33" s="23" t="str">
        <f t="shared" si="6"/>
        <v/>
      </c>
      <c r="BU33" s="23" t="str">
        <f t="shared" si="7"/>
        <v/>
      </c>
      <c r="BV33" s="23" t="str">
        <f t="shared" si="8"/>
        <v/>
      </c>
      <c r="BW33" s="39" t="str">
        <f t="shared" si="16"/>
        <v/>
      </c>
      <c r="BX33" s="40"/>
      <c r="BY33" s="29" t="s">
        <v>117</v>
      </c>
    </row>
    <row r="34" spans="1:77" s="29" customFormat="1" x14ac:dyDescent="0.25">
      <c r="A34" s="50">
        <v>27</v>
      </c>
      <c r="B34" s="42" t="str">
        <f t="shared" si="9"/>
        <v/>
      </c>
      <c r="C34" s="70"/>
      <c r="D34" s="40"/>
      <c r="E34" s="40"/>
      <c r="F34" s="24"/>
      <c r="G34" s="24"/>
      <c r="H34" s="40"/>
      <c r="I34" s="24"/>
      <c r="J34" s="25"/>
      <c r="K34" s="30"/>
      <c r="L34" s="27">
        <f t="shared" si="17"/>
        <v>44743</v>
      </c>
      <c r="M34" s="31"/>
      <c r="N34" s="48" t="str">
        <f t="shared" si="11"/>
        <v/>
      </c>
      <c r="O34" s="126">
        <f>MAX(L34,[1]ADMIN!$AB$3)</f>
        <v>44743</v>
      </c>
      <c r="P34" s="126">
        <f>MIN(M34,[1]ADMIN!$AG$3)</f>
        <v>45107</v>
      </c>
      <c r="Q34" s="127" t="str">
        <f t="shared" si="12"/>
        <v/>
      </c>
      <c r="R34" s="126">
        <f>MAX(L34,[1]ADMIN!$AB$4)</f>
        <v>45108</v>
      </c>
      <c r="S34" s="126">
        <f>MIN(M34,[1]ADMIN!$AG$4)</f>
        <v>45473</v>
      </c>
      <c r="T34" s="127" t="str">
        <f t="shared" si="13"/>
        <v/>
      </c>
      <c r="U34" s="126">
        <f>MAX(L34,[1]ADMIN!$AB$5)</f>
        <v>45474</v>
      </c>
      <c r="V34" s="126">
        <f>MIN(M34,[1]ADMIN!$AG$5)</f>
        <v>45838</v>
      </c>
      <c r="W34" s="127" t="str">
        <f t="shared" si="14"/>
        <v/>
      </c>
      <c r="X34" s="126">
        <f>MAX(L34,[1]ADMIN!$AB$6)</f>
        <v>45839</v>
      </c>
      <c r="Y34" s="126">
        <f>MIN(M34,[1]ADMIN!$AG$6)</f>
        <v>46203</v>
      </c>
      <c r="Z34" s="127" t="str">
        <f t="shared" si="15"/>
        <v/>
      </c>
      <c r="AA34" s="70"/>
      <c r="AB34" s="62"/>
      <c r="AC34" s="60"/>
      <c r="AD34" s="65"/>
      <c r="AE34" s="71" t="str">
        <f>IF(C34="","",VLOOKUP(IF(OR(AD34=AB34,AD34=""),AB34,AD34),ADMIN!$B:$D,3,FALSE)*VLOOKUP(H34,ADMIN!$F$1:$K$3,2,FALSE)*N34)</f>
        <v/>
      </c>
      <c r="AF34" s="71" t="str">
        <f>IF(C34="","",VLOOKUP(IF(OR(AD34=AB34,AD34=""),AB34,AD34),ADMIN!$B:$D,3,FALSE)*VLOOKUP(H34,ADMIN!$F$1:$K$3,2,FALSE)*Q34)</f>
        <v/>
      </c>
      <c r="AG34" s="71" t="str">
        <f>IF(C34="","",VLOOKUP(IF(OR(AD34=AB34,AD34=""),AB34,AD34),ADMIN!$B:$D,3,FALSE)*VLOOKUP(H34,ADMIN!$F$1:$K$3,2,FALSE)*T34)</f>
        <v/>
      </c>
      <c r="AH34" s="71" t="str">
        <f>IF(C34="","",VLOOKUP(IF(OR(AD34=AB34,AD34=""),AB34,AD34),ADMIN!$B:$D,3,FALSE)*VLOOKUP(H34,ADMIN!$F$1:$K$3,2,FALSE)*W34)</f>
        <v/>
      </c>
      <c r="AI34" s="71" t="str">
        <f>IF(C34="","",VLOOKUP(IF(OR(AD34=AB34,AD34=""),AB34,AD34),ADMIN!$B:$D,3,FALSE)*VLOOKUP(H34,ADMIN!$F$1:$K$3,2,FALSE)*Z34)</f>
        <v/>
      </c>
      <c r="AJ34" s="71" t="str">
        <f>IF(C34="","",(N34*VLOOKUP(H34,ADMIN!$F$1:$K$3,3,FALSE)))</f>
        <v/>
      </c>
      <c r="AK34" s="71" t="str">
        <f>IF(C34="","",(Q34*VLOOKUP(H34,ADMIN!$F$1:$K$3,3,FALSE)))</f>
        <v/>
      </c>
      <c r="AL34" s="71" t="str">
        <f>IF(C34="","",(T34*VLOOKUP(H34,ADMIN!$F$1:$K$3,3,FALSE)))</f>
        <v/>
      </c>
      <c r="AM34" s="71" t="str">
        <f>IF(C34="","",(W34*VLOOKUP(H34,ADMIN!$F$1:$K$3,3,FALSE)))</f>
        <v/>
      </c>
      <c r="AN34" s="71" t="str">
        <f>IF(C34="","",(Z34*VLOOKUP(H34,ADMIN!$F$1:$K$3,3,FALSE)))</f>
        <v/>
      </c>
      <c r="AO34" s="71" t="str">
        <f>IF(C34="","",IF(G34="Yes",(VLOOKUP(H34,ADMIN!$F$1:$K$3,4,FALSE)*N34),0))</f>
        <v/>
      </c>
      <c r="AP34" s="71" t="str">
        <f>IF(C34="","",IF(G34="Yes",(VLOOKUP(H34,ADMIN!$F$1:$K$3,4,FALSE)*Q34),0))</f>
        <v/>
      </c>
      <c r="AQ34" s="71" t="str">
        <f>IF(C34="","",IF(G34="Yes",(VLOOKUP(H34,ADMIN!$F$1:$K$3,4,FALSE)*T34),0))</f>
        <v/>
      </c>
      <c r="AR34" s="71" t="str">
        <f>IF(C34="","",IF(G34="Yes",(VLOOKUP(H34,ADMIN!$F$1:$K$3,4,FALSE)*W34),0))</f>
        <v/>
      </c>
      <c r="AS34" s="71" t="str">
        <f>IF(C34="","",IF(G34="Yes",(VLOOKUP(H34,ADMIN!$F$1:$K$3,4,FALSE)*Z34),0))</f>
        <v/>
      </c>
      <c r="AT34" s="71" t="str">
        <f>IF(C34="","",(VLOOKUP("Postdoctoral",ADMIN!$F$1:$K$3,5,FALSE)*N34))</f>
        <v/>
      </c>
      <c r="AU34" s="71" t="str">
        <f>IF(C34="","",(VLOOKUP("Postdoctoral",ADMIN!$F$1:$K$3,5,FALSE)*Q34))</f>
        <v/>
      </c>
      <c r="AV34" s="71" t="str">
        <f>IF(C34="","",(VLOOKUP("Postdoctoral",ADMIN!$F$1:$K$3,5,FALSE)*T34))</f>
        <v/>
      </c>
      <c r="AW34" s="71" t="str">
        <f>IF(C34="","",(VLOOKUP("Postdoctoral",ADMIN!$F$1:$K$3,5,FALSE)*W34))</f>
        <v/>
      </c>
      <c r="AX34" s="71" t="str">
        <f>IF(C34="","",(VLOOKUP("Postdoctoral",ADMIN!$F$1:$K$3,5,FALSE)*Z34))</f>
        <v/>
      </c>
      <c r="AY34" s="124" t="str">
        <f>IF(C34="","",(IF(H34="Doctoral",(VLOOKUP("Doctoral",[1]ADMIN!$F$1:$K$3,5,FALSE)*N34)-AT34,0)))</f>
        <v/>
      </c>
      <c r="AZ34" s="124" t="str">
        <f>IF(C34="","",(IF(H34="Doctoral",(VLOOKUP("Doctoral",[1]ADMIN!$F$1:$K$3,5,FALSE)*Q34)-AU34,0)))</f>
        <v/>
      </c>
      <c r="BA34" s="124" t="str">
        <f>IF(C34="","",(IF(H34="Doctoral",(VLOOKUP("Doctoral",[1]ADMIN!$F$1:$K$3,5,FALSE)*T34)-AV34,0)))</f>
        <v/>
      </c>
      <c r="BB34" s="124" t="str">
        <f>IF(C34="","",(IF(H34="Doctoral",(VLOOKUP("Doctoral",[1]ADMIN!$F$1:$K$3,5,FALSE)*W34)-AW34,0)))</f>
        <v/>
      </c>
      <c r="BC34" s="124" t="str">
        <f>IF(C34="","",(IF(H34="Doctoral",(VLOOKUP("Doctoral",[1]ADMIN!$F$1:$K$3,5,FALSE)*Z34)-AX34,0)))</f>
        <v/>
      </c>
      <c r="BD34" s="71" t="str">
        <f>IF(C34="","",(VLOOKUP("Postdoctoral",ADMIN!$F$1:$K$3,6,FALSE)*N34))</f>
        <v/>
      </c>
      <c r="BE34" s="72" t="str">
        <f>IF(C34="","",(VLOOKUP("Postdoctoral",ADMIN!$F$1:$K$3,6,FALSE)*Q34))</f>
        <v/>
      </c>
      <c r="BF34" s="72" t="str">
        <f>IF(C34="","",(VLOOKUP("Postdoctoral",ADMIN!$F$1:$K$3,6,FALSE)*T34))</f>
        <v/>
      </c>
      <c r="BG34" s="72" t="str">
        <f>IF(C34="","",(VLOOKUP("Postdoctoral",ADMIN!$F$1:$K$3,6,FALSE)*W34))</f>
        <v/>
      </c>
      <c r="BH34" s="72" t="str">
        <f>IF(C34="","",(VLOOKUP("Postdoctoral",ADMIN!$F$1:$K$3,6,FALSE)*Z34))</f>
        <v/>
      </c>
      <c r="BI34" s="124" t="str">
        <f>IF(C34="","",(IF(H34="Doctoral",(VLOOKUP("Doctoral",[1]ADMIN!$F$1:$K$3,6,FALSE)*N34)-BD34,0)))</f>
        <v/>
      </c>
      <c r="BJ34" s="125" t="str">
        <f>IF(C34="","",(IF(H34="Doctoral",(VLOOKUP("Doctoral",[1]ADMIN!$F$1:$K$3,6,FALSE)*Q34)-BE34,0)))</f>
        <v/>
      </c>
      <c r="BK34" s="125" t="str">
        <f>IF(C34="","",(IF(H34="Doctoral",(VLOOKUP("Doctoral",[1]ADMIN!$F$1:$K$3,6,FALSE)*T34)-BF34,0)))</f>
        <v/>
      </c>
      <c r="BL34" s="125" t="str">
        <f>IF(C34="","",(IF(H34="Doctoral",(VLOOKUP("Doctoral",[1]ADMIN!$F$1:$K$3,6,FALSE)*W34)-BG34,0)))</f>
        <v/>
      </c>
      <c r="BM34" s="125" t="str">
        <f>IF(C34="","",(IF(H34="Doctoral",(VLOOKUP("Doctoral",[1]ADMIN!$F$1:$K$3,5,FALSE)*Z34)-BH34,0)))</f>
        <v/>
      </c>
      <c r="BN34" s="80" t="str">
        <f t="shared" si="0"/>
        <v/>
      </c>
      <c r="BO34" s="52" t="str">
        <f t="shared" si="1"/>
        <v/>
      </c>
      <c r="BP34" s="52" t="str">
        <f t="shared" si="2"/>
        <v/>
      </c>
      <c r="BQ34" s="52" t="str">
        <f t="shared" si="3"/>
        <v/>
      </c>
      <c r="BR34" s="52" t="str">
        <f t="shared" si="4"/>
        <v/>
      </c>
      <c r="BS34" s="28" t="str">
        <f t="shared" si="5"/>
        <v/>
      </c>
      <c r="BT34" s="23" t="str">
        <f t="shared" si="6"/>
        <v/>
      </c>
      <c r="BU34" s="23" t="str">
        <f t="shared" si="7"/>
        <v/>
      </c>
      <c r="BV34" s="23" t="str">
        <f t="shared" si="8"/>
        <v/>
      </c>
      <c r="BW34" s="39" t="str">
        <f t="shared" si="16"/>
        <v/>
      </c>
      <c r="BX34" s="40"/>
      <c r="BY34" s="29" t="s">
        <v>117</v>
      </c>
    </row>
    <row r="35" spans="1:77" s="29" customFormat="1" x14ac:dyDescent="0.25">
      <c r="A35" s="50">
        <v>28</v>
      </c>
      <c r="B35" s="42" t="str">
        <f t="shared" si="9"/>
        <v/>
      </c>
      <c r="C35" s="70"/>
      <c r="D35" s="40"/>
      <c r="E35" s="40"/>
      <c r="F35" s="24"/>
      <c r="G35" s="24"/>
      <c r="H35" s="40"/>
      <c r="I35" s="24"/>
      <c r="J35" s="25"/>
      <c r="K35" s="30"/>
      <c r="L35" s="27">
        <f t="shared" si="17"/>
        <v>44743</v>
      </c>
      <c r="M35" s="31"/>
      <c r="N35" s="48" t="str">
        <f t="shared" si="11"/>
        <v/>
      </c>
      <c r="O35" s="126">
        <f>MAX(L35,[1]ADMIN!$AB$3)</f>
        <v>44743</v>
      </c>
      <c r="P35" s="126">
        <f>MIN(M35,[1]ADMIN!$AG$3)</f>
        <v>45107</v>
      </c>
      <c r="Q35" s="127" t="str">
        <f t="shared" si="12"/>
        <v/>
      </c>
      <c r="R35" s="126">
        <f>MAX(L35,[1]ADMIN!$AB$4)</f>
        <v>45108</v>
      </c>
      <c r="S35" s="126">
        <f>MIN(M35,[1]ADMIN!$AG$4)</f>
        <v>45473</v>
      </c>
      <c r="T35" s="127" t="str">
        <f t="shared" si="13"/>
        <v/>
      </c>
      <c r="U35" s="126">
        <f>MAX(L35,[1]ADMIN!$AB$5)</f>
        <v>45474</v>
      </c>
      <c r="V35" s="126">
        <f>MIN(M35,[1]ADMIN!$AG$5)</f>
        <v>45838</v>
      </c>
      <c r="W35" s="127" t="str">
        <f t="shared" si="14"/>
        <v/>
      </c>
      <c r="X35" s="126">
        <f>MAX(L35,[1]ADMIN!$AB$6)</f>
        <v>45839</v>
      </c>
      <c r="Y35" s="126">
        <f>MIN(M35,[1]ADMIN!$AG$6)</f>
        <v>46203</v>
      </c>
      <c r="Z35" s="127" t="str">
        <f t="shared" si="15"/>
        <v/>
      </c>
      <c r="AA35" s="70"/>
      <c r="AB35" s="62"/>
      <c r="AC35" s="60"/>
      <c r="AD35" s="65"/>
      <c r="AE35" s="71" t="str">
        <f>IF(C35="","",VLOOKUP(IF(OR(AD35=AB35,AD35=""),AB35,AD35),ADMIN!$B:$D,3,FALSE)*VLOOKUP(H35,ADMIN!$F$1:$K$3,2,FALSE)*N35)</f>
        <v/>
      </c>
      <c r="AF35" s="71" t="str">
        <f>IF(C35="","",VLOOKUP(IF(OR(AD35=AB35,AD35=""),AB35,AD35),ADMIN!$B:$D,3,FALSE)*VLOOKUP(H35,ADMIN!$F$1:$K$3,2,FALSE)*Q35)</f>
        <v/>
      </c>
      <c r="AG35" s="71" t="str">
        <f>IF(C35="","",VLOOKUP(IF(OR(AD35=AB35,AD35=""),AB35,AD35),ADMIN!$B:$D,3,FALSE)*VLOOKUP(H35,ADMIN!$F$1:$K$3,2,FALSE)*T35)</f>
        <v/>
      </c>
      <c r="AH35" s="71" t="str">
        <f>IF(C35="","",VLOOKUP(IF(OR(AD35=AB35,AD35=""),AB35,AD35),ADMIN!$B:$D,3,FALSE)*VLOOKUP(H35,ADMIN!$F$1:$K$3,2,FALSE)*W35)</f>
        <v/>
      </c>
      <c r="AI35" s="71" t="str">
        <f>IF(C35="","",VLOOKUP(IF(OR(AD35=AB35,AD35=""),AB35,AD35),ADMIN!$B:$D,3,FALSE)*VLOOKUP(H35,ADMIN!$F$1:$K$3,2,FALSE)*Z35)</f>
        <v/>
      </c>
      <c r="AJ35" s="71" t="str">
        <f>IF(C35="","",(N35*VLOOKUP(H35,ADMIN!$F$1:$K$3,3,FALSE)))</f>
        <v/>
      </c>
      <c r="AK35" s="71" t="str">
        <f>IF(C35="","",(Q35*VLOOKUP(H35,ADMIN!$F$1:$K$3,3,FALSE)))</f>
        <v/>
      </c>
      <c r="AL35" s="71" t="str">
        <f>IF(C35="","",(T35*VLOOKUP(H35,ADMIN!$F$1:$K$3,3,FALSE)))</f>
        <v/>
      </c>
      <c r="AM35" s="71" t="str">
        <f>IF(C35="","",(W35*VLOOKUP(H35,ADMIN!$F$1:$K$3,3,FALSE)))</f>
        <v/>
      </c>
      <c r="AN35" s="71" t="str">
        <f>IF(C35="","",(Z35*VLOOKUP(H35,ADMIN!$F$1:$K$3,3,FALSE)))</f>
        <v/>
      </c>
      <c r="AO35" s="71" t="str">
        <f>IF(C35="","",IF(G35="Yes",(VLOOKUP(H35,ADMIN!$F$1:$K$3,4,FALSE)*N35),0))</f>
        <v/>
      </c>
      <c r="AP35" s="71" t="str">
        <f>IF(C35="","",IF(G35="Yes",(VLOOKUP(H35,ADMIN!$F$1:$K$3,4,FALSE)*Q35),0))</f>
        <v/>
      </c>
      <c r="AQ35" s="71" t="str">
        <f>IF(C35="","",IF(G35="Yes",(VLOOKUP(H35,ADMIN!$F$1:$K$3,4,FALSE)*T35),0))</f>
        <v/>
      </c>
      <c r="AR35" s="71" t="str">
        <f>IF(C35="","",IF(G35="Yes",(VLOOKUP(H35,ADMIN!$F$1:$K$3,4,FALSE)*W35),0))</f>
        <v/>
      </c>
      <c r="AS35" s="71" t="str">
        <f>IF(C35="","",IF(G35="Yes",(VLOOKUP(H35,ADMIN!$F$1:$K$3,4,FALSE)*Z35),0))</f>
        <v/>
      </c>
      <c r="AT35" s="71" t="str">
        <f>IF(C35="","",(VLOOKUP("Postdoctoral",ADMIN!$F$1:$K$3,5,FALSE)*N35))</f>
        <v/>
      </c>
      <c r="AU35" s="71" t="str">
        <f>IF(C35="","",(VLOOKUP("Postdoctoral",ADMIN!$F$1:$K$3,5,FALSE)*Q35))</f>
        <v/>
      </c>
      <c r="AV35" s="71" t="str">
        <f>IF(C35="","",(VLOOKUP("Postdoctoral",ADMIN!$F$1:$K$3,5,FALSE)*T35))</f>
        <v/>
      </c>
      <c r="AW35" s="71" t="str">
        <f>IF(C35="","",(VLOOKUP("Postdoctoral",ADMIN!$F$1:$K$3,5,FALSE)*W35))</f>
        <v/>
      </c>
      <c r="AX35" s="71" t="str">
        <f>IF(C35="","",(VLOOKUP("Postdoctoral",ADMIN!$F$1:$K$3,5,FALSE)*Z35))</f>
        <v/>
      </c>
      <c r="AY35" s="124" t="str">
        <f>IF(C35="","",(IF(H35="Doctoral",(VLOOKUP("Doctoral",[1]ADMIN!$F$1:$K$3,5,FALSE)*N35)-AT35,0)))</f>
        <v/>
      </c>
      <c r="AZ35" s="124" t="str">
        <f>IF(C35="","",(IF(H35="Doctoral",(VLOOKUP("Doctoral",[1]ADMIN!$F$1:$K$3,5,FALSE)*Q35)-AU35,0)))</f>
        <v/>
      </c>
      <c r="BA35" s="124" t="str">
        <f>IF(C35="","",(IF(H35="Doctoral",(VLOOKUP("Doctoral",[1]ADMIN!$F$1:$K$3,5,FALSE)*T35)-AV35,0)))</f>
        <v/>
      </c>
      <c r="BB35" s="124" t="str">
        <f>IF(C35="","",(IF(H35="Doctoral",(VLOOKUP("Doctoral",[1]ADMIN!$F$1:$K$3,5,FALSE)*W35)-AW35,0)))</f>
        <v/>
      </c>
      <c r="BC35" s="124" t="str">
        <f>IF(C35="","",(IF(H35="Doctoral",(VLOOKUP("Doctoral",[1]ADMIN!$F$1:$K$3,5,FALSE)*Z35)-AX35,0)))</f>
        <v/>
      </c>
      <c r="BD35" s="71" t="str">
        <f>IF(C35="","",(VLOOKUP("Postdoctoral",ADMIN!$F$1:$K$3,6,FALSE)*N35))</f>
        <v/>
      </c>
      <c r="BE35" s="72" t="str">
        <f>IF(C35="","",(VLOOKUP("Postdoctoral",ADMIN!$F$1:$K$3,6,FALSE)*Q35))</f>
        <v/>
      </c>
      <c r="BF35" s="72" t="str">
        <f>IF(C35="","",(VLOOKUP("Postdoctoral",ADMIN!$F$1:$K$3,6,FALSE)*T35))</f>
        <v/>
      </c>
      <c r="BG35" s="72" t="str">
        <f>IF(C35="","",(VLOOKUP("Postdoctoral",ADMIN!$F$1:$K$3,6,FALSE)*W35))</f>
        <v/>
      </c>
      <c r="BH35" s="72" t="str">
        <f>IF(C35="","",(VLOOKUP("Postdoctoral",ADMIN!$F$1:$K$3,6,FALSE)*Z35))</f>
        <v/>
      </c>
      <c r="BI35" s="124" t="str">
        <f>IF(C35="","",(IF(H35="Doctoral",(VLOOKUP("Doctoral",[1]ADMIN!$F$1:$K$3,6,FALSE)*N35)-BD35,0)))</f>
        <v/>
      </c>
      <c r="BJ35" s="125" t="str">
        <f>IF(C35="","",(IF(H35="Doctoral",(VLOOKUP("Doctoral",[1]ADMIN!$F$1:$K$3,6,FALSE)*Q35)-BE35,0)))</f>
        <v/>
      </c>
      <c r="BK35" s="125" t="str">
        <f>IF(C35="","",(IF(H35="Doctoral",(VLOOKUP("Doctoral",[1]ADMIN!$F$1:$K$3,6,FALSE)*T35)-BF35,0)))</f>
        <v/>
      </c>
      <c r="BL35" s="125" t="str">
        <f>IF(C35="","",(IF(H35="Doctoral",(VLOOKUP("Doctoral",[1]ADMIN!$F$1:$K$3,6,FALSE)*W35)-BG35,0)))</f>
        <v/>
      </c>
      <c r="BM35" s="125" t="str">
        <f>IF(C35="","",(IF(H35="Doctoral",(VLOOKUP("Doctoral",[1]ADMIN!$F$1:$K$3,5,FALSE)*Z35)-BH35,0)))</f>
        <v/>
      </c>
      <c r="BN35" s="80" t="str">
        <f t="shared" si="0"/>
        <v/>
      </c>
      <c r="BO35" s="52" t="str">
        <f t="shared" si="1"/>
        <v/>
      </c>
      <c r="BP35" s="52" t="str">
        <f t="shared" si="2"/>
        <v/>
      </c>
      <c r="BQ35" s="52" t="str">
        <f t="shared" si="3"/>
        <v/>
      </c>
      <c r="BR35" s="52" t="str">
        <f t="shared" si="4"/>
        <v/>
      </c>
      <c r="BS35" s="28" t="str">
        <f t="shared" si="5"/>
        <v/>
      </c>
      <c r="BT35" s="23" t="str">
        <f t="shared" si="6"/>
        <v/>
      </c>
      <c r="BU35" s="23" t="str">
        <f t="shared" si="7"/>
        <v/>
      </c>
      <c r="BV35" s="23" t="str">
        <f t="shared" si="8"/>
        <v/>
      </c>
      <c r="BW35" s="39" t="str">
        <f t="shared" si="16"/>
        <v/>
      </c>
      <c r="BX35" s="40"/>
      <c r="BY35" s="29" t="s">
        <v>117</v>
      </c>
    </row>
    <row r="36" spans="1:77" s="29" customFormat="1" x14ac:dyDescent="0.25">
      <c r="A36" s="50">
        <v>29</v>
      </c>
      <c r="B36" s="42" t="str">
        <f t="shared" si="9"/>
        <v/>
      </c>
      <c r="C36" s="70"/>
      <c r="D36" s="40"/>
      <c r="E36" s="40"/>
      <c r="F36" s="24"/>
      <c r="G36" s="24"/>
      <c r="H36" s="40"/>
      <c r="I36" s="24"/>
      <c r="J36" s="25"/>
      <c r="K36" s="30"/>
      <c r="L36" s="27">
        <f t="shared" si="17"/>
        <v>44743</v>
      </c>
      <c r="M36" s="31"/>
      <c r="N36" s="48" t="str">
        <f t="shared" si="11"/>
        <v/>
      </c>
      <c r="O36" s="126">
        <f>MAX(L36,[1]ADMIN!$AB$3)</f>
        <v>44743</v>
      </c>
      <c r="P36" s="126">
        <f>MIN(M36,[1]ADMIN!$AG$3)</f>
        <v>45107</v>
      </c>
      <c r="Q36" s="127" t="str">
        <f t="shared" si="12"/>
        <v/>
      </c>
      <c r="R36" s="126">
        <f>MAX(L36,[1]ADMIN!$AB$4)</f>
        <v>45108</v>
      </c>
      <c r="S36" s="126">
        <f>MIN(M36,[1]ADMIN!$AG$4)</f>
        <v>45473</v>
      </c>
      <c r="T36" s="127" t="str">
        <f t="shared" si="13"/>
        <v/>
      </c>
      <c r="U36" s="126">
        <f>MAX(L36,[1]ADMIN!$AB$5)</f>
        <v>45474</v>
      </c>
      <c r="V36" s="126">
        <f>MIN(M36,[1]ADMIN!$AG$5)</f>
        <v>45838</v>
      </c>
      <c r="W36" s="127" t="str">
        <f t="shared" si="14"/>
        <v/>
      </c>
      <c r="X36" s="126">
        <f>MAX(L36,[1]ADMIN!$AB$6)</f>
        <v>45839</v>
      </c>
      <c r="Y36" s="126">
        <f>MIN(M36,[1]ADMIN!$AG$6)</f>
        <v>46203</v>
      </c>
      <c r="Z36" s="127" t="str">
        <f t="shared" si="15"/>
        <v/>
      </c>
      <c r="AA36" s="70"/>
      <c r="AB36" s="62"/>
      <c r="AC36" s="60"/>
      <c r="AD36" s="65"/>
      <c r="AE36" s="71" t="str">
        <f>IF(C36="","",VLOOKUP(IF(OR(AD36=AB36,AD36=""),AB36,AD36),ADMIN!$B:$D,3,FALSE)*VLOOKUP(H36,ADMIN!$F$1:$K$3,2,FALSE)*N36)</f>
        <v/>
      </c>
      <c r="AF36" s="71" t="str">
        <f>IF(C36="","",VLOOKUP(IF(OR(AD36=AB36,AD36=""),AB36,AD36),ADMIN!$B:$D,3,FALSE)*VLOOKUP(H36,ADMIN!$F$1:$K$3,2,FALSE)*Q36)</f>
        <v/>
      </c>
      <c r="AG36" s="71" t="str">
        <f>IF(C36="","",VLOOKUP(IF(OR(AD36=AB36,AD36=""),AB36,AD36),ADMIN!$B:$D,3,FALSE)*VLOOKUP(H36,ADMIN!$F$1:$K$3,2,FALSE)*T36)</f>
        <v/>
      </c>
      <c r="AH36" s="71" t="str">
        <f>IF(C36="","",VLOOKUP(IF(OR(AD36=AB36,AD36=""),AB36,AD36),ADMIN!$B:$D,3,FALSE)*VLOOKUP(H36,ADMIN!$F$1:$K$3,2,FALSE)*W36)</f>
        <v/>
      </c>
      <c r="AI36" s="71" t="str">
        <f>IF(C36="","",VLOOKUP(IF(OR(AD36=AB36,AD36=""),AB36,AD36),ADMIN!$B:$D,3,FALSE)*VLOOKUP(H36,ADMIN!$F$1:$K$3,2,FALSE)*Z36)</f>
        <v/>
      </c>
      <c r="AJ36" s="71" t="str">
        <f>IF(C36="","",(N36*VLOOKUP(H36,ADMIN!$F$1:$K$3,3,FALSE)))</f>
        <v/>
      </c>
      <c r="AK36" s="71" t="str">
        <f>IF(C36="","",(Q36*VLOOKUP(H36,ADMIN!$F$1:$K$3,3,FALSE)))</f>
        <v/>
      </c>
      <c r="AL36" s="71" t="str">
        <f>IF(C36="","",(T36*VLOOKUP(H36,ADMIN!$F$1:$K$3,3,FALSE)))</f>
        <v/>
      </c>
      <c r="AM36" s="71" t="str">
        <f>IF(C36="","",(W36*VLOOKUP(H36,ADMIN!$F$1:$K$3,3,FALSE)))</f>
        <v/>
      </c>
      <c r="AN36" s="71" t="str">
        <f>IF(C36="","",(Z36*VLOOKUP(H36,ADMIN!$F$1:$K$3,3,FALSE)))</f>
        <v/>
      </c>
      <c r="AO36" s="71" t="str">
        <f>IF(C36="","",IF(G36="Yes",(VLOOKUP(H36,ADMIN!$F$1:$K$3,4,FALSE)*N36),0))</f>
        <v/>
      </c>
      <c r="AP36" s="71" t="str">
        <f>IF(C36="","",IF(G36="Yes",(VLOOKUP(H36,ADMIN!$F$1:$K$3,4,FALSE)*Q36),0))</f>
        <v/>
      </c>
      <c r="AQ36" s="71" t="str">
        <f>IF(C36="","",IF(G36="Yes",(VLOOKUP(H36,ADMIN!$F$1:$K$3,4,FALSE)*T36),0))</f>
        <v/>
      </c>
      <c r="AR36" s="71" t="str">
        <f>IF(C36="","",IF(G36="Yes",(VLOOKUP(H36,ADMIN!$F$1:$K$3,4,FALSE)*W36),0))</f>
        <v/>
      </c>
      <c r="AS36" s="71" t="str">
        <f>IF(C36="","",IF(G36="Yes",(VLOOKUP(H36,ADMIN!$F$1:$K$3,4,FALSE)*Z36),0))</f>
        <v/>
      </c>
      <c r="AT36" s="71" t="str">
        <f>IF(C36="","",(VLOOKUP("Postdoctoral",ADMIN!$F$1:$K$3,5,FALSE)*N36))</f>
        <v/>
      </c>
      <c r="AU36" s="71" t="str">
        <f>IF(C36="","",(VLOOKUP("Postdoctoral",ADMIN!$F$1:$K$3,5,FALSE)*Q36))</f>
        <v/>
      </c>
      <c r="AV36" s="71" t="str">
        <f>IF(C36="","",(VLOOKUP("Postdoctoral",ADMIN!$F$1:$K$3,5,FALSE)*T36))</f>
        <v/>
      </c>
      <c r="AW36" s="71" t="str">
        <f>IF(C36="","",(VLOOKUP("Postdoctoral",ADMIN!$F$1:$K$3,5,FALSE)*W36))</f>
        <v/>
      </c>
      <c r="AX36" s="71" t="str">
        <f>IF(C36="","",(VLOOKUP("Postdoctoral",ADMIN!$F$1:$K$3,5,FALSE)*Z36))</f>
        <v/>
      </c>
      <c r="AY36" s="124" t="str">
        <f>IF(C36="","",(IF(H36="Doctoral",(VLOOKUP("Doctoral",[1]ADMIN!$F$1:$K$3,5,FALSE)*N36)-AT36,0)))</f>
        <v/>
      </c>
      <c r="AZ36" s="124" t="str">
        <f>IF(C36="","",(IF(H36="Doctoral",(VLOOKUP("Doctoral",[1]ADMIN!$F$1:$K$3,5,FALSE)*Q36)-AU36,0)))</f>
        <v/>
      </c>
      <c r="BA36" s="124" t="str">
        <f>IF(C36="","",(IF(H36="Doctoral",(VLOOKUP("Doctoral",[1]ADMIN!$F$1:$K$3,5,FALSE)*T36)-AV36,0)))</f>
        <v/>
      </c>
      <c r="BB36" s="124" t="str">
        <f>IF(C36="","",(IF(H36="Doctoral",(VLOOKUP("Doctoral",[1]ADMIN!$F$1:$K$3,5,FALSE)*W36)-AW36,0)))</f>
        <v/>
      </c>
      <c r="BC36" s="124" t="str">
        <f>IF(C36="","",(IF(H36="Doctoral",(VLOOKUP("Doctoral",[1]ADMIN!$F$1:$K$3,5,FALSE)*Z36)-AX36,0)))</f>
        <v/>
      </c>
      <c r="BD36" s="71" t="str">
        <f>IF(C36="","",(VLOOKUP("Postdoctoral",ADMIN!$F$1:$K$3,6,FALSE)*N36))</f>
        <v/>
      </c>
      <c r="BE36" s="72" t="str">
        <f>IF(C36="","",(VLOOKUP("Postdoctoral",ADMIN!$F$1:$K$3,6,FALSE)*Q36))</f>
        <v/>
      </c>
      <c r="BF36" s="72" t="str">
        <f>IF(C36="","",(VLOOKUP("Postdoctoral",ADMIN!$F$1:$K$3,6,FALSE)*T36))</f>
        <v/>
      </c>
      <c r="BG36" s="72" t="str">
        <f>IF(C36="","",(VLOOKUP("Postdoctoral",ADMIN!$F$1:$K$3,6,FALSE)*W36))</f>
        <v/>
      </c>
      <c r="BH36" s="72" t="str">
        <f>IF(C36="","",(VLOOKUP("Postdoctoral",ADMIN!$F$1:$K$3,6,FALSE)*Z36))</f>
        <v/>
      </c>
      <c r="BI36" s="124" t="str">
        <f>IF(C36="","",(IF(H36="Doctoral",(VLOOKUP("Doctoral",[1]ADMIN!$F$1:$K$3,6,FALSE)*N36)-BD36,0)))</f>
        <v/>
      </c>
      <c r="BJ36" s="125" t="str">
        <f>IF(C36="","",(IF(H36="Doctoral",(VLOOKUP("Doctoral",[1]ADMIN!$F$1:$K$3,6,FALSE)*Q36)-BE36,0)))</f>
        <v/>
      </c>
      <c r="BK36" s="125" t="str">
        <f>IF(C36="","",(IF(H36="Doctoral",(VLOOKUP("Doctoral",[1]ADMIN!$F$1:$K$3,6,FALSE)*T36)-BF36,0)))</f>
        <v/>
      </c>
      <c r="BL36" s="125" t="str">
        <f>IF(C36="","",(IF(H36="Doctoral",(VLOOKUP("Doctoral",[1]ADMIN!$F$1:$K$3,6,FALSE)*W36)-BG36,0)))</f>
        <v/>
      </c>
      <c r="BM36" s="125" t="str">
        <f>IF(C36="","",(IF(H36="Doctoral",(VLOOKUP("Doctoral",[1]ADMIN!$F$1:$K$3,5,FALSE)*Z36)-BH36,0)))</f>
        <v/>
      </c>
      <c r="BN36" s="80" t="str">
        <f t="shared" si="0"/>
        <v/>
      </c>
      <c r="BO36" s="52" t="str">
        <f t="shared" si="1"/>
        <v/>
      </c>
      <c r="BP36" s="52" t="str">
        <f t="shared" si="2"/>
        <v/>
      </c>
      <c r="BQ36" s="52" t="str">
        <f t="shared" si="3"/>
        <v/>
      </c>
      <c r="BR36" s="52" t="str">
        <f t="shared" si="4"/>
        <v/>
      </c>
      <c r="BS36" s="28" t="str">
        <f t="shared" si="5"/>
        <v/>
      </c>
      <c r="BT36" s="23" t="str">
        <f t="shared" si="6"/>
        <v/>
      </c>
      <c r="BU36" s="23" t="str">
        <f t="shared" si="7"/>
        <v/>
      </c>
      <c r="BV36" s="23" t="str">
        <f t="shared" si="8"/>
        <v/>
      </c>
      <c r="BW36" s="39" t="str">
        <f t="shared" si="16"/>
        <v/>
      </c>
      <c r="BX36" s="40"/>
      <c r="BY36" s="29" t="s">
        <v>117</v>
      </c>
    </row>
    <row r="37" spans="1:77" s="29" customFormat="1" x14ac:dyDescent="0.25">
      <c r="A37" s="50">
        <v>30</v>
      </c>
      <c r="B37" s="42" t="str">
        <f t="shared" si="9"/>
        <v/>
      </c>
      <c r="C37" s="70"/>
      <c r="D37" s="40"/>
      <c r="E37" s="40"/>
      <c r="F37" s="24"/>
      <c r="G37" s="24"/>
      <c r="H37" s="40"/>
      <c r="I37" s="24"/>
      <c r="J37" s="25"/>
      <c r="K37" s="30"/>
      <c r="L37" s="27">
        <f t="shared" si="17"/>
        <v>44743</v>
      </c>
      <c r="M37" s="31"/>
      <c r="N37" s="48" t="str">
        <f t="shared" si="11"/>
        <v/>
      </c>
      <c r="O37" s="126">
        <f>MAX(L37,[1]ADMIN!$AB$3)</f>
        <v>44743</v>
      </c>
      <c r="P37" s="126">
        <f>MIN(M37,[1]ADMIN!$AG$3)</f>
        <v>45107</v>
      </c>
      <c r="Q37" s="127" t="str">
        <f t="shared" si="12"/>
        <v/>
      </c>
      <c r="R37" s="126">
        <f>MAX(L37,[1]ADMIN!$AB$4)</f>
        <v>45108</v>
      </c>
      <c r="S37" s="126">
        <f>MIN(M37,[1]ADMIN!$AG$4)</f>
        <v>45473</v>
      </c>
      <c r="T37" s="127" t="str">
        <f t="shared" si="13"/>
        <v/>
      </c>
      <c r="U37" s="126">
        <f>MAX(L37,[1]ADMIN!$AB$5)</f>
        <v>45474</v>
      </c>
      <c r="V37" s="126">
        <f>MIN(M37,[1]ADMIN!$AG$5)</f>
        <v>45838</v>
      </c>
      <c r="W37" s="127" t="str">
        <f t="shared" si="14"/>
        <v/>
      </c>
      <c r="X37" s="126">
        <f>MAX(L37,[1]ADMIN!$AB$6)</f>
        <v>45839</v>
      </c>
      <c r="Y37" s="126">
        <f>MIN(M37,[1]ADMIN!$AG$6)</f>
        <v>46203</v>
      </c>
      <c r="Z37" s="127" t="str">
        <f t="shared" si="15"/>
        <v/>
      </c>
      <c r="AA37" s="70"/>
      <c r="AB37" s="62"/>
      <c r="AC37" s="60"/>
      <c r="AD37" s="65"/>
      <c r="AE37" s="71" t="str">
        <f>IF(C37="","",VLOOKUP(IF(OR(AD37=AB37,AD37=""),AB37,AD37),ADMIN!$B:$D,3,FALSE)*VLOOKUP(H37,ADMIN!$F$1:$K$3,2,FALSE)*N37)</f>
        <v/>
      </c>
      <c r="AF37" s="71" t="str">
        <f>IF(C37="","",VLOOKUP(IF(OR(AD37=AB37,AD37=""),AB37,AD37),ADMIN!$B:$D,3,FALSE)*VLOOKUP(H37,ADMIN!$F$1:$K$3,2,FALSE)*Q37)</f>
        <v/>
      </c>
      <c r="AG37" s="71" t="str">
        <f>IF(C37="","",VLOOKUP(IF(OR(AD37=AB37,AD37=""),AB37,AD37),ADMIN!$B:$D,3,FALSE)*VLOOKUP(H37,ADMIN!$F$1:$K$3,2,FALSE)*T37)</f>
        <v/>
      </c>
      <c r="AH37" s="71" t="str">
        <f>IF(C37="","",VLOOKUP(IF(OR(AD37=AB37,AD37=""),AB37,AD37),ADMIN!$B:$D,3,FALSE)*VLOOKUP(H37,ADMIN!$F$1:$K$3,2,FALSE)*W37)</f>
        <v/>
      </c>
      <c r="AI37" s="71" t="str">
        <f>IF(C37="","",VLOOKUP(IF(OR(AD37=AB37,AD37=""),AB37,AD37),ADMIN!$B:$D,3,FALSE)*VLOOKUP(H37,ADMIN!$F$1:$K$3,2,FALSE)*Z37)</f>
        <v/>
      </c>
      <c r="AJ37" s="71" t="str">
        <f>IF(C37="","",(N37*VLOOKUP(H37,ADMIN!$F$1:$K$3,3,FALSE)))</f>
        <v/>
      </c>
      <c r="AK37" s="71" t="str">
        <f>IF(C37="","",(Q37*VLOOKUP(H37,ADMIN!$F$1:$K$3,3,FALSE)))</f>
        <v/>
      </c>
      <c r="AL37" s="71" t="str">
        <f>IF(C37="","",(T37*VLOOKUP(H37,ADMIN!$F$1:$K$3,3,FALSE)))</f>
        <v/>
      </c>
      <c r="AM37" s="71" t="str">
        <f>IF(C37="","",(W37*VLOOKUP(H37,ADMIN!$F$1:$K$3,3,FALSE)))</f>
        <v/>
      </c>
      <c r="AN37" s="71" t="str">
        <f>IF(C37="","",(Z37*VLOOKUP(H37,ADMIN!$F$1:$K$3,3,FALSE)))</f>
        <v/>
      </c>
      <c r="AO37" s="71" t="str">
        <f>IF(C37="","",IF(G37="Yes",(VLOOKUP(H37,ADMIN!$F$1:$K$3,4,FALSE)*N37),0))</f>
        <v/>
      </c>
      <c r="AP37" s="71" t="str">
        <f>IF(C37="","",IF(G37="Yes",(VLOOKUP(H37,ADMIN!$F$1:$K$3,4,FALSE)*Q37),0))</f>
        <v/>
      </c>
      <c r="AQ37" s="71" t="str">
        <f>IF(C37="","",IF(G37="Yes",(VLOOKUP(H37,ADMIN!$F$1:$K$3,4,FALSE)*T37),0))</f>
        <v/>
      </c>
      <c r="AR37" s="71" t="str">
        <f>IF(C37="","",IF(G37="Yes",(VLOOKUP(H37,ADMIN!$F$1:$K$3,4,FALSE)*W37),0))</f>
        <v/>
      </c>
      <c r="AS37" s="71" t="str">
        <f>IF(C37="","",IF(G37="Yes",(VLOOKUP(H37,ADMIN!$F$1:$K$3,4,FALSE)*Z37),0))</f>
        <v/>
      </c>
      <c r="AT37" s="71" t="str">
        <f>IF(C37="","",(VLOOKUP("Postdoctoral",ADMIN!$F$1:$K$3,5,FALSE)*N37))</f>
        <v/>
      </c>
      <c r="AU37" s="71" t="str">
        <f>IF(C37="","",(VLOOKUP("Postdoctoral",ADMIN!$F$1:$K$3,5,FALSE)*Q37))</f>
        <v/>
      </c>
      <c r="AV37" s="71" t="str">
        <f>IF(C37="","",(VLOOKUP("Postdoctoral",ADMIN!$F$1:$K$3,5,FALSE)*T37))</f>
        <v/>
      </c>
      <c r="AW37" s="71" t="str">
        <f>IF(C37="","",(VLOOKUP("Postdoctoral",ADMIN!$F$1:$K$3,5,FALSE)*W37))</f>
        <v/>
      </c>
      <c r="AX37" s="71" t="str">
        <f>IF(C37="","",(VLOOKUP("Postdoctoral",ADMIN!$F$1:$K$3,5,FALSE)*Z37))</f>
        <v/>
      </c>
      <c r="AY37" s="124" t="str">
        <f>IF(C37="","",(IF(H37="Doctoral",(VLOOKUP("Doctoral",[1]ADMIN!$F$1:$K$3,5,FALSE)*N37)-AT37,0)))</f>
        <v/>
      </c>
      <c r="AZ37" s="124" t="str">
        <f>IF(C37="","",(IF(H37="Doctoral",(VLOOKUP("Doctoral",[1]ADMIN!$F$1:$K$3,5,FALSE)*Q37)-AU37,0)))</f>
        <v/>
      </c>
      <c r="BA37" s="124" t="str">
        <f>IF(C37="","",(IF(H37="Doctoral",(VLOOKUP("Doctoral",[1]ADMIN!$F$1:$K$3,5,FALSE)*T37)-AV37,0)))</f>
        <v/>
      </c>
      <c r="BB37" s="124" t="str">
        <f>IF(C37="","",(IF(H37="Doctoral",(VLOOKUP("Doctoral",[1]ADMIN!$F$1:$K$3,5,FALSE)*W37)-AW37,0)))</f>
        <v/>
      </c>
      <c r="BC37" s="124" t="str">
        <f>IF(C37="","",(IF(H37="Doctoral",(VLOOKUP("Doctoral",[1]ADMIN!$F$1:$K$3,5,FALSE)*Z37)-AX37,0)))</f>
        <v/>
      </c>
      <c r="BD37" s="71" t="str">
        <f>IF(C37="","",(VLOOKUP("Postdoctoral",ADMIN!$F$1:$K$3,6,FALSE)*N37))</f>
        <v/>
      </c>
      <c r="BE37" s="72" t="str">
        <f>IF(C37="","",(VLOOKUP("Postdoctoral",ADMIN!$F$1:$K$3,6,FALSE)*Q37))</f>
        <v/>
      </c>
      <c r="BF37" s="72" t="str">
        <f>IF(C37="","",(VLOOKUP("Postdoctoral",ADMIN!$F$1:$K$3,6,FALSE)*T37))</f>
        <v/>
      </c>
      <c r="BG37" s="72" t="str">
        <f>IF(C37="","",(VLOOKUP("Postdoctoral",ADMIN!$F$1:$K$3,6,FALSE)*W37))</f>
        <v/>
      </c>
      <c r="BH37" s="72" t="str">
        <f>IF(C37="","",(VLOOKUP("Postdoctoral",ADMIN!$F$1:$K$3,6,FALSE)*Z37))</f>
        <v/>
      </c>
      <c r="BI37" s="124" t="str">
        <f>IF(C37="","",(IF(H37="Doctoral",(VLOOKUP("Doctoral",[1]ADMIN!$F$1:$K$3,6,FALSE)*N37)-BD37,0)))</f>
        <v/>
      </c>
      <c r="BJ37" s="125" t="str">
        <f>IF(C37="","",(IF(H37="Doctoral",(VLOOKUP("Doctoral",[1]ADMIN!$F$1:$K$3,6,FALSE)*Q37)-BE37,0)))</f>
        <v/>
      </c>
      <c r="BK37" s="125" t="str">
        <f>IF(C37="","",(IF(H37="Doctoral",(VLOOKUP("Doctoral",[1]ADMIN!$F$1:$K$3,6,FALSE)*T37)-BF37,0)))</f>
        <v/>
      </c>
      <c r="BL37" s="125" t="str">
        <f>IF(C37="","",(IF(H37="Doctoral",(VLOOKUP("Doctoral",[1]ADMIN!$F$1:$K$3,6,FALSE)*W37)-BG37,0)))</f>
        <v/>
      </c>
      <c r="BM37" s="125" t="str">
        <f>IF(C37="","",(IF(H37="Doctoral",(VLOOKUP("Doctoral",[1]ADMIN!$F$1:$K$3,5,FALSE)*Z37)-BH37,0)))</f>
        <v/>
      </c>
      <c r="BN37" s="80" t="str">
        <f t="shared" si="0"/>
        <v/>
      </c>
      <c r="BO37" s="52" t="str">
        <f t="shared" si="1"/>
        <v/>
      </c>
      <c r="BP37" s="52" t="str">
        <f t="shared" si="2"/>
        <v/>
      </c>
      <c r="BQ37" s="52" t="str">
        <f t="shared" si="3"/>
        <v/>
      </c>
      <c r="BR37" s="52" t="str">
        <f t="shared" si="4"/>
        <v/>
      </c>
      <c r="BS37" s="28" t="str">
        <f t="shared" si="5"/>
        <v/>
      </c>
      <c r="BT37" s="23" t="str">
        <f t="shared" si="6"/>
        <v/>
      </c>
      <c r="BU37" s="23" t="str">
        <f t="shared" si="7"/>
        <v/>
      </c>
      <c r="BV37" s="23" t="str">
        <f t="shared" si="8"/>
        <v/>
      </c>
      <c r="BW37" s="39" t="str">
        <f t="shared" si="16"/>
        <v/>
      </c>
      <c r="BX37" s="40"/>
      <c r="BY37" s="29" t="s">
        <v>117</v>
      </c>
    </row>
    <row r="38" spans="1:77" x14ac:dyDescent="0.2">
      <c r="A38" s="50">
        <v>31</v>
      </c>
      <c r="B38" s="42" t="str">
        <f t="shared" ref="B38:B50" si="18">IF(C38="","",A38)</f>
        <v/>
      </c>
      <c r="C38" s="70"/>
      <c r="D38" s="40"/>
      <c r="E38" s="40"/>
      <c r="F38" s="24"/>
      <c r="G38" s="24"/>
      <c r="H38" s="40"/>
      <c r="I38" s="24"/>
      <c r="J38" s="25"/>
      <c r="K38" s="30"/>
      <c r="L38" s="27">
        <f t="shared" ref="L38:L50" si="19">MAX(K38,"01/07/2022")</f>
        <v>44743</v>
      </c>
      <c r="M38" s="31"/>
      <c r="N38" s="48" t="str">
        <f t="shared" ref="N38:N50" si="20">IF(C38="","",IF(L38&gt;M38,0,YEARFRAC(L38,M38+1,4)*12))</f>
        <v/>
      </c>
      <c r="O38" s="126">
        <f>MAX(L38,[1]ADMIN!$AB$3)</f>
        <v>44743</v>
      </c>
      <c r="P38" s="126">
        <f>MIN(M38,[1]ADMIN!$AG$3)</f>
        <v>45107</v>
      </c>
      <c r="Q38" s="127" t="str">
        <f t="shared" si="12"/>
        <v/>
      </c>
      <c r="R38" s="126">
        <f>MAX(L38,[1]ADMIN!$AB$4)</f>
        <v>45108</v>
      </c>
      <c r="S38" s="126">
        <f>MIN(M38,[1]ADMIN!$AG$4)</f>
        <v>45473</v>
      </c>
      <c r="T38" s="127" t="str">
        <f t="shared" si="13"/>
        <v/>
      </c>
      <c r="U38" s="126">
        <f>MAX(L38,[1]ADMIN!$AB$5)</f>
        <v>45474</v>
      </c>
      <c r="V38" s="126">
        <f>MIN(M38,[1]ADMIN!$AG$5)</f>
        <v>45838</v>
      </c>
      <c r="W38" s="127" t="str">
        <f t="shared" si="14"/>
        <v/>
      </c>
      <c r="X38" s="126">
        <f>MAX(L38,[1]ADMIN!$AB$6)</f>
        <v>45839</v>
      </c>
      <c r="Y38" s="126">
        <f>MIN(M38,[1]ADMIN!$AG$6)</f>
        <v>46203</v>
      </c>
      <c r="Z38" s="127" t="str">
        <f t="shared" si="15"/>
        <v/>
      </c>
      <c r="AA38" s="70"/>
      <c r="AB38" s="62"/>
      <c r="AC38" s="60"/>
      <c r="AD38" s="65"/>
      <c r="AE38" s="71" t="str">
        <f>IF(C38="","",VLOOKUP(IF(OR(AD38=AB38,AD38=""),AB38,AD38),ADMIN!$B:$D,3,FALSE)*VLOOKUP(H38,ADMIN!$F$1:$K$3,2,FALSE)*N38)</f>
        <v/>
      </c>
      <c r="AF38" s="71" t="str">
        <f>IF(C38="","",VLOOKUP(IF(OR(AD38=AB38,AD38=""),AB38,AD38),ADMIN!$B:$D,3,FALSE)*VLOOKUP(H38,ADMIN!$F$1:$K$3,2,FALSE)*Q38)</f>
        <v/>
      </c>
      <c r="AG38" s="71" t="str">
        <f>IF(C38="","",VLOOKUP(IF(OR(AD38=AB38,AD38=""),AB38,AD38),ADMIN!$B:$D,3,FALSE)*VLOOKUP(H38,ADMIN!$F$1:$K$3,2,FALSE)*T38)</f>
        <v/>
      </c>
      <c r="AH38" s="71" t="str">
        <f>IF(C38="","",VLOOKUP(IF(OR(AD38=AB38,AD38=""),AB38,AD38),ADMIN!$B:$D,3,FALSE)*VLOOKUP(H38,ADMIN!$F$1:$K$3,2,FALSE)*W38)</f>
        <v/>
      </c>
      <c r="AI38" s="71" t="str">
        <f>IF(C38="","",VLOOKUP(IF(OR(AD38=AB38,AD38=""),AB38,AD38),ADMIN!$B:$D,3,FALSE)*VLOOKUP(H38,ADMIN!$F$1:$K$3,2,FALSE)*Z38)</f>
        <v/>
      </c>
      <c r="AJ38" s="71" t="str">
        <f>IF(C38="","",(N38*VLOOKUP(H38,ADMIN!$F$1:$K$3,3,FALSE)))</f>
        <v/>
      </c>
      <c r="AK38" s="71" t="str">
        <f>IF(C38="","",(Q38*VLOOKUP(H38,ADMIN!$F$1:$K$3,3,FALSE)))</f>
        <v/>
      </c>
      <c r="AL38" s="71" t="str">
        <f>IF(C38="","",(T38*VLOOKUP(H38,ADMIN!$F$1:$K$3,3,FALSE)))</f>
        <v/>
      </c>
      <c r="AM38" s="71" t="str">
        <f>IF(C38="","",(W38*VLOOKUP(H38,ADMIN!$F$1:$K$3,3,FALSE)))</f>
        <v/>
      </c>
      <c r="AN38" s="71" t="str">
        <f>IF(C38="","",(Z38*VLOOKUP(H38,ADMIN!$F$1:$K$3,3,FALSE)))</f>
        <v/>
      </c>
      <c r="AO38" s="71" t="str">
        <f>IF(C38="","",IF(G38="Yes",(VLOOKUP(H38,ADMIN!$F$1:$K$3,4,FALSE)*N38),0))</f>
        <v/>
      </c>
      <c r="AP38" s="71" t="str">
        <f>IF(C38="","",IF(G38="Yes",(VLOOKUP(H38,ADMIN!$F$1:$K$3,4,FALSE)*Q38),0))</f>
        <v/>
      </c>
      <c r="AQ38" s="71" t="str">
        <f>IF(C38="","",IF(G38="Yes",(VLOOKUP(H38,ADMIN!$F$1:$K$3,4,FALSE)*T38),0))</f>
        <v/>
      </c>
      <c r="AR38" s="71" t="str">
        <f>IF(C38="","",IF(G38="Yes",(VLOOKUP(H38,ADMIN!$F$1:$K$3,4,FALSE)*W38),0))</f>
        <v/>
      </c>
      <c r="AS38" s="71" t="str">
        <f>IF(C38="","",IF(G38="Yes",(VLOOKUP(H38,ADMIN!$F$1:$K$3,4,FALSE)*Z38),0))</f>
        <v/>
      </c>
      <c r="AT38" s="71" t="str">
        <f>IF(C38="","",(VLOOKUP("Postdoctoral",ADMIN!$F$1:$K$3,5,FALSE)*N38))</f>
        <v/>
      </c>
      <c r="AU38" s="71" t="str">
        <f>IF(C38="","",(VLOOKUP("Postdoctoral",ADMIN!$F$1:$K$3,5,FALSE)*Q38))</f>
        <v/>
      </c>
      <c r="AV38" s="71" t="str">
        <f>IF(C38="","",(VLOOKUP("Postdoctoral",ADMIN!$F$1:$K$3,5,FALSE)*T38))</f>
        <v/>
      </c>
      <c r="AW38" s="71" t="str">
        <f>IF(C38="","",(VLOOKUP("Postdoctoral",ADMIN!$F$1:$K$3,5,FALSE)*W38))</f>
        <v/>
      </c>
      <c r="AX38" s="71" t="str">
        <f>IF(C38="","",(VLOOKUP("Postdoctoral",ADMIN!$F$1:$K$3,5,FALSE)*Z38))</f>
        <v/>
      </c>
      <c r="AY38" s="124" t="str">
        <f>IF(C38="","",(IF(H38="Doctoral",(VLOOKUP("Doctoral",[1]ADMIN!$F$1:$K$3,5,FALSE)*N38)-AT38,0)))</f>
        <v/>
      </c>
      <c r="AZ38" s="124" t="str">
        <f>IF(C38="","",(IF(H38="Doctoral",(VLOOKUP("Doctoral",[1]ADMIN!$F$1:$K$3,5,FALSE)*Q38)-AU38,0)))</f>
        <v/>
      </c>
      <c r="BA38" s="124" t="str">
        <f>IF(C38="","",(IF(H38="Doctoral",(VLOOKUP("Doctoral",[1]ADMIN!$F$1:$K$3,5,FALSE)*T38)-AV38,0)))</f>
        <v/>
      </c>
      <c r="BB38" s="124" t="str">
        <f>IF(C38="","",(IF(H38="Doctoral",(VLOOKUP("Doctoral",[1]ADMIN!$F$1:$K$3,5,FALSE)*W38)-AW38,0)))</f>
        <v/>
      </c>
      <c r="BC38" s="124" t="str">
        <f>IF(C38="","",(IF(H38="Doctoral",(VLOOKUP("Doctoral",[1]ADMIN!$F$1:$K$3,5,FALSE)*Z38)-AX38,0)))</f>
        <v/>
      </c>
      <c r="BD38" s="71" t="str">
        <f>IF(C38="","",(VLOOKUP("Postdoctoral",ADMIN!$F$1:$K$3,6,FALSE)*N38))</f>
        <v/>
      </c>
      <c r="BE38" s="72" t="str">
        <f>IF(C38="","",(VLOOKUP("Postdoctoral",ADMIN!$F$1:$K$3,6,FALSE)*Q38))</f>
        <v/>
      </c>
      <c r="BF38" s="72" t="str">
        <f>IF(C38="","",(VLOOKUP("Postdoctoral",ADMIN!$F$1:$K$3,6,FALSE)*T38))</f>
        <v/>
      </c>
      <c r="BG38" s="72" t="str">
        <f>IF(C38="","",(VLOOKUP("Postdoctoral",ADMIN!$F$1:$K$3,6,FALSE)*W38))</f>
        <v/>
      </c>
      <c r="BH38" s="72" t="str">
        <f>IF(C38="","",(VLOOKUP("Postdoctoral",ADMIN!$F$1:$K$3,6,FALSE)*Z38))</f>
        <v/>
      </c>
      <c r="BI38" s="124" t="str">
        <f>IF(C38="","",(IF(H38="Doctoral",(VLOOKUP("Doctoral",[1]ADMIN!$F$1:$K$3,6,FALSE)*N38)-BD38,0)))</f>
        <v/>
      </c>
      <c r="BJ38" s="125" t="str">
        <f>IF(C38="","",(IF(H38="Doctoral",(VLOOKUP("Doctoral",[1]ADMIN!$F$1:$K$3,6,FALSE)*Q38)-BE38,0)))</f>
        <v/>
      </c>
      <c r="BK38" s="125" t="str">
        <f>IF(C38="","",(IF(H38="Doctoral",(VLOOKUP("Doctoral",[1]ADMIN!$F$1:$K$3,6,FALSE)*T38)-BF38,0)))</f>
        <v/>
      </c>
      <c r="BL38" s="125" t="str">
        <f>IF(C38="","",(IF(H38="Doctoral",(VLOOKUP("Doctoral",[1]ADMIN!$F$1:$K$3,6,FALSE)*W38)-BG38,0)))</f>
        <v/>
      </c>
      <c r="BM38" s="125" t="str">
        <f>IF(C38="","",(IF(H38="Doctoral",(VLOOKUP("Doctoral",[1]ADMIN!$F$1:$K$3,5,FALSE)*Z38)-BH38,0)))</f>
        <v/>
      </c>
      <c r="BN38" s="80" t="str">
        <f t="shared" si="0"/>
        <v/>
      </c>
      <c r="BO38" s="52" t="str">
        <f t="shared" si="1"/>
        <v/>
      </c>
      <c r="BP38" s="52" t="str">
        <f t="shared" si="2"/>
        <v/>
      </c>
      <c r="BQ38" s="52" t="str">
        <f t="shared" si="3"/>
        <v/>
      </c>
      <c r="BR38" s="52" t="str">
        <f t="shared" si="4"/>
        <v/>
      </c>
      <c r="BS38" s="28" t="str">
        <f t="shared" si="5"/>
        <v/>
      </c>
      <c r="BT38" s="23" t="str">
        <f t="shared" si="6"/>
        <v/>
      </c>
      <c r="BU38" s="23" t="str">
        <f t="shared" si="7"/>
        <v/>
      </c>
      <c r="BV38" s="23" t="str">
        <f t="shared" si="8"/>
        <v/>
      </c>
      <c r="BW38" s="39" t="str">
        <f t="shared" ref="BW38:BW50" si="21">CONCATENATE(BS38,BT38,BU38,BV38)</f>
        <v/>
      </c>
      <c r="BX38" s="40"/>
    </row>
    <row r="39" spans="1:77" x14ac:dyDescent="0.2">
      <c r="A39" s="50">
        <v>32</v>
      </c>
      <c r="B39" s="42" t="str">
        <f t="shared" si="18"/>
        <v/>
      </c>
      <c r="C39" s="70"/>
      <c r="D39" s="40"/>
      <c r="E39" s="40"/>
      <c r="F39" s="24"/>
      <c r="G39" s="24"/>
      <c r="H39" s="40"/>
      <c r="I39" s="24"/>
      <c r="J39" s="25"/>
      <c r="K39" s="30"/>
      <c r="L39" s="27">
        <f t="shared" si="19"/>
        <v>44743</v>
      </c>
      <c r="M39" s="31"/>
      <c r="N39" s="48" t="str">
        <f t="shared" si="20"/>
        <v/>
      </c>
      <c r="O39" s="126">
        <f>MAX(L39,[1]ADMIN!$AB$3)</f>
        <v>44743</v>
      </c>
      <c r="P39" s="126">
        <f>MIN(M39,[1]ADMIN!$AG$3)</f>
        <v>45107</v>
      </c>
      <c r="Q39" s="127" t="str">
        <f t="shared" si="12"/>
        <v/>
      </c>
      <c r="R39" s="126">
        <f>MAX(L39,[1]ADMIN!$AB$4)</f>
        <v>45108</v>
      </c>
      <c r="S39" s="126">
        <f>MIN(M39,[1]ADMIN!$AG$4)</f>
        <v>45473</v>
      </c>
      <c r="T39" s="127" t="str">
        <f t="shared" si="13"/>
        <v/>
      </c>
      <c r="U39" s="126">
        <f>MAX(L39,[1]ADMIN!$AB$5)</f>
        <v>45474</v>
      </c>
      <c r="V39" s="126">
        <f>MIN(M39,[1]ADMIN!$AG$5)</f>
        <v>45838</v>
      </c>
      <c r="W39" s="127" t="str">
        <f t="shared" si="14"/>
        <v/>
      </c>
      <c r="X39" s="126">
        <f>MAX(L39,[1]ADMIN!$AB$6)</f>
        <v>45839</v>
      </c>
      <c r="Y39" s="126">
        <f>MIN(M39,[1]ADMIN!$AG$6)</f>
        <v>46203</v>
      </c>
      <c r="Z39" s="127" t="str">
        <f t="shared" si="15"/>
        <v/>
      </c>
      <c r="AA39" s="70"/>
      <c r="AB39" s="62"/>
      <c r="AC39" s="60"/>
      <c r="AD39" s="65"/>
      <c r="AE39" s="71" t="str">
        <f>IF(C39="","",VLOOKUP(IF(OR(AD39=AB39,AD39=""),AB39,AD39),ADMIN!$B:$D,3,FALSE)*VLOOKUP(H39,ADMIN!$F$1:$K$3,2,FALSE)*N39)</f>
        <v/>
      </c>
      <c r="AF39" s="71" t="str">
        <f>IF(C39="","",VLOOKUP(IF(OR(AD39=AB39,AD39=""),AB39,AD39),ADMIN!$B:$D,3,FALSE)*VLOOKUP(H39,ADMIN!$F$1:$K$3,2,FALSE)*Q39)</f>
        <v/>
      </c>
      <c r="AG39" s="71" t="str">
        <f>IF(C39="","",VLOOKUP(IF(OR(AD39=AB39,AD39=""),AB39,AD39),ADMIN!$B:$D,3,FALSE)*VLOOKUP(H39,ADMIN!$F$1:$K$3,2,FALSE)*T39)</f>
        <v/>
      </c>
      <c r="AH39" s="71" t="str">
        <f>IF(C39="","",VLOOKUP(IF(OR(AD39=AB39,AD39=""),AB39,AD39),ADMIN!$B:$D,3,FALSE)*VLOOKUP(H39,ADMIN!$F$1:$K$3,2,FALSE)*W39)</f>
        <v/>
      </c>
      <c r="AI39" s="71" t="str">
        <f>IF(C39="","",VLOOKUP(IF(OR(AD39=AB39,AD39=""),AB39,AD39),ADMIN!$B:$D,3,FALSE)*VLOOKUP(H39,ADMIN!$F$1:$K$3,2,FALSE)*Z39)</f>
        <v/>
      </c>
      <c r="AJ39" s="71" t="str">
        <f>IF(C39="","",(N39*VLOOKUP(H39,ADMIN!$F$1:$K$3,3,FALSE)))</f>
        <v/>
      </c>
      <c r="AK39" s="71" t="str">
        <f>IF(C39="","",(Q39*VLOOKUP(H39,ADMIN!$F$1:$K$3,3,FALSE)))</f>
        <v/>
      </c>
      <c r="AL39" s="71" t="str">
        <f>IF(C39="","",(T39*VLOOKUP(H39,ADMIN!$F$1:$K$3,3,FALSE)))</f>
        <v/>
      </c>
      <c r="AM39" s="71" t="str">
        <f>IF(C39="","",(W39*VLOOKUP(H39,ADMIN!$F$1:$K$3,3,FALSE)))</f>
        <v/>
      </c>
      <c r="AN39" s="71" t="str">
        <f>IF(C39="","",(Z39*VLOOKUP(H39,ADMIN!$F$1:$K$3,3,FALSE)))</f>
        <v/>
      </c>
      <c r="AO39" s="71" t="str">
        <f>IF(C39="","",IF(G39="Yes",(VLOOKUP(H39,ADMIN!$F$1:$K$3,4,FALSE)*N39),0))</f>
        <v/>
      </c>
      <c r="AP39" s="71" t="str">
        <f>IF(C39="","",IF(G39="Yes",(VLOOKUP(H39,ADMIN!$F$1:$K$3,4,FALSE)*Q39),0))</f>
        <v/>
      </c>
      <c r="AQ39" s="71" t="str">
        <f>IF(C39="","",IF(G39="Yes",(VLOOKUP(H39,ADMIN!$F$1:$K$3,4,FALSE)*T39),0))</f>
        <v/>
      </c>
      <c r="AR39" s="71" t="str">
        <f>IF(C39="","",IF(G39="Yes",(VLOOKUP(H39,ADMIN!$F$1:$K$3,4,FALSE)*W39),0))</f>
        <v/>
      </c>
      <c r="AS39" s="71" t="str">
        <f>IF(C39="","",IF(G39="Yes",(VLOOKUP(H39,ADMIN!$F$1:$K$3,4,FALSE)*Z39),0))</f>
        <v/>
      </c>
      <c r="AT39" s="71" t="str">
        <f>IF(C39="","",(VLOOKUP("Postdoctoral",ADMIN!$F$1:$K$3,5,FALSE)*N39))</f>
        <v/>
      </c>
      <c r="AU39" s="71" t="str">
        <f>IF(C39="","",(VLOOKUP("Postdoctoral",ADMIN!$F$1:$K$3,5,FALSE)*Q39))</f>
        <v/>
      </c>
      <c r="AV39" s="71" t="str">
        <f>IF(C39="","",(VLOOKUP("Postdoctoral",ADMIN!$F$1:$K$3,5,FALSE)*T39))</f>
        <v/>
      </c>
      <c r="AW39" s="71" t="str">
        <f>IF(C39="","",(VLOOKUP("Postdoctoral",ADMIN!$F$1:$K$3,5,FALSE)*W39))</f>
        <v/>
      </c>
      <c r="AX39" s="71" t="str">
        <f>IF(C39="","",(VLOOKUP("Postdoctoral",ADMIN!$F$1:$K$3,5,FALSE)*Z39))</f>
        <v/>
      </c>
      <c r="AY39" s="124" t="str">
        <f>IF(C39="","",(IF(H39="Doctoral",(VLOOKUP("Doctoral",[1]ADMIN!$F$1:$K$3,5,FALSE)*N39)-AT39,0)))</f>
        <v/>
      </c>
      <c r="AZ39" s="124" t="str">
        <f>IF(C39="","",(IF(H39="Doctoral",(VLOOKUP("Doctoral",[1]ADMIN!$F$1:$K$3,5,FALSE)*Q39)-AU39,0)))</f>
        <v/>
      </c>
      <c r="BA39" s="124" t="str">
        <f>IF(C39="","",(IF(H39="Doctoral",(VLOOKUP("Doctoral",[1]ADMIN!$F$1:$K$3,5,FALSE)*T39)-AV39,0)))</f>
        <v/>
      </c>
      <c r="BB39" s="124" t="str">
        <f>IF(C39="","",(IF(H39="Doctoral",(VLOOKUP("Doctoral",[1]ADMIN!$F$1:$K$3,5,FALSE)*W39)-AW39,0)))</f>
        <v/>
      </c>
      <c r="BC39" s="124" t="str">
        <f>IF(C39="","",(IF(H39="Doctoral",(VLOOKUP("Doctoral",[1]ADMIN!$F$1:$K$3,5,FALSE)*Z39)-AX39,0)))</f>
        <v/>
      </c>
      <c r="BD39" s="71" t="str">
        <f>IF(C39="","",(VLOOKUP("Postdoctoral",ADMIN!$F$1:$K$3,6,FALSE)*N39))</f>
        <v/>
      </c>
      <c r="BE39" s="72" t="str">
        <f>IF(C39="","",(VLOOKUP("Postdoctoral",ADMIN!$F$1:$K$3,6,FALSE)*Q39))</f>
        <v/>
      </c>
      <c r="BF39" s="72" t="str">
        <f>IF(C39="","",(VLOOKUP("Postdoctoral",ADMIN!$F$1:$K$3,6,FALSE)*T39))</f>
        <v/>
      </c>
      <c r="BG39" s="72" t="str">
        <f>IF(C39="","",(VLOOKUP("Postdoctoral",ADMIN!$F$1:$K$3,6,FALSE)*W39))</f>
        <v/>
      </c>
      <c r="BH39" s="72" t="str">
        <f>IF(C39="","",(VLOOKUP("Postdoctoral",ADMIN!$F$1:$K$3,6,FALSE)*Z39))</f>
        <v/>
      </c>
      <c r="BI39" s="124" t="str">
        <f>IF(C39="","",(IF(H39="Doctoral",(VLOOKUP("Doctoral",[1]ADMIN!$F$1:$K$3,6,FALSE)*N39)-BD39,0)))</f>
        <v/>
      </c>
      <c r="BJ39" s="125" t="str">
        <f>IF(C39="","",(IF(H39="Doctoral",(VLOOKUP("Doctoral",[1]ADMIN!$F$1:$K$3,6,FALSE)*Q39)-BE39,0)))</f>
        <v/>
      </c>
      <c r="BK39" s="125" t="str">
        <f>IF(C39="","",(IF(H39="Doctoral",(VLOOKUP("Doctoral",[1]ADMIN!$F$1:$K$3,6,FALSE)*T39)-BF39,0)))</f>
        <v/>
      </c>
      <c r="BL39" s="125" t="str">
        <f>IF(C39="","",(IF(H39="Doctoral",(VLOOKUP("Doctoral",[1]ADMIN!$F$1:$K$3,6,FALSE)*W39)-BG39,0)))</f>
        <v/>
      </c>
      <c r="BM39" s="125" t="str">
        <f>IF(C39="","",(IF(H39="Doctoral",(VLOOKUP("Doctoral",[1]ADMIN!$F$1:$K$3,5,FALSE)*Z39)-BH39,0)))</f>
        <v/>
      </c>
      <c r="BN39" s="80" t="str">
        <f t="shared" si="0"/>
        <v/>
      </c>
      <c r="BO39" s="52" t="str">
        <f t="shared" si="1"/>
        <v/>
      </c>
      <c r="BP39" s="52" t="str">
        <f t="shared" si="2"/>
        <v/>
      </c>
      <c r="BQ39" s="52" t="str">
        <f t="shared" si="3"/>
        <v/>
      </c>
      <c r="BR39" s="52" t="str">
        <f t="shared" si="4"/>
        <v/>
      </c>
      <c r="BS39" s="28" t="str">
        <f t="shared" si="5"/>
        <v/>
      </c>
      <c r="BT39" s="23" t="str">
        <f t="shared" si="6"/>
        <v/>
      </c>
      <c r="BU39" s="23" t="str">
        <f t="shared" si="7"/>
        <v/>
      </c>
      <c r="BV39" s="23" t="str">
        <f t="shared" si="8"/>
        <v/>
      </c>
      <c r="BW39" s="39" t="str">
        <f t="shared" si="21"/>
        <v/>
      </c>
      <c r="BX39" s="40"/>
    </row>
    <row r="40" spans="1:77" x14ac:dyDescent="0.2">
      <c r="A40" s="50">
        <v>33</v>
      </c>
      <c r="B40" s="42" t="str">
        <f t="shared" si="18"/>
        <v/>
      </c>
      <c r="C40" s="70"/>
      <c r="D40" s="40"/>
      <c r="E40" s="40"/>
      <c r="F40" s="24"/>
      <c r="G40" s="24"/>
      <c r="H40" s="40"/>
      <c r="I40" s="24"/>
      <c r="J40" s="25"/>
      <c r="K40" s="30"/>
      <c r="L40" s="27">
        <f t="shared" si="19"/>
        <v>44743</v>
      </c>
      <c r="M40" s="31"/>
      <c r="N40" s="48" t="str">
        <f t="shared" si="20"/>
        <v/>
      </c>
      <c r="O40" s="126">
        <f>MAX(L40,[1]ADMIN!$AB$3)</f>
        <v>44743</v>
      </c>
      <c r="P40" s="126">
        <f>MIN(M40,[1]ADMIN!$AG$3)</f>
        <v>45107</v>
      </c>
      <c r="Q40" s="127" t="str">
        <f t="shared" si="12"/>
        <v/>
      </c>
      <c r="R40" s="126">
        <f>MAX(L40,[1]ADMIN!$AB$4)</f>
        <v>45108</v>
      </c>
      <c r="S40" s="126">
        <f>MIN(M40,[1]ADMIN!$AG$4)</f>
        <v>45473</v>
      </c>
      <c r="T40" s="127" t="str">
        <f t="shared" si="13"/>
        <v/>
      </c>
      <c r="U40" s="126">
        <f>MAX(L40,[1]ADMIN!$AB$5)</f>
        <v>45474</v>
      </c>
      <c r="V40" s="126">
        <f>MIN(M40,[1]ADMIN!$AG$5)</f>
        <v>45838</v>
      </c>
      <c r="W40" s="127" t="str">
        <f t="shared" si="14"/>
        <v/>
      </c>
      <c r="X40" s="126">
        <f>MAX(L40,[1]ADMIN!$AB$6)</f>
        <v>45839</v>
      </c>
      <c r="Y40" s="126">
        <f>MIN(M40,[1]ADMIN!$AG$6)</f>
        <v>46203</v>
      </c>
      <c r="Z40" s="127" t="str">
        <f t="shared" si="15"/>
        <v/>
      </c>
      <c r="AA40" s="70"/>
      <c r="AB40" s="62"/>
      <c r="AC40" s="60"/>
      <c r="AD40" s="65"/>
      <c r="AE40" s="71" t="str">
        <f>IF(C40="","",VLOOKUP(IF(OR(AD40=AB40,AD40=""),AB40,AD40),ADMIN!$B:$D,3,FALSE)*VLOOKUP(H40,ADMIN!$F$1:$K$3,2,FALSE)*N40)</f>
        <v/>
      </c>
      <c r="AF40" s="71" t="str">
        <f>IF(C40="","",VLOOKUP(IF(OR(AD40=AB40,AD40=""),AB40,AD40),ADMIN!$B:$D,3,FALSE)*VLOOKUP(H40,ADMIN!$F$1:$K$3,2,FALSE)*Q40)</f>
        <v/>
      </c>
      <c r="AG40" s="71" t="str">
        <f>IF(C40="","",VLOOKUP(IF(OR(AD40=AB40,AD40=""),AB40,AD40),ADMIN!$B:$D,3,FALSE)*VLOOKUP(H40,ADMIN!$F$1:$K$3,2,FALSE)*T40)</f>
        <v/>
      </c>
      <c r="AH40" s="71" t="str">
        <f>IF(C40="","",VLOOKUP(IF(OR(AD40=AB40,AD40=""),AB40,AD40),ADMIN!$B:$D,3,FALSE)*VLOOKUP(H40,ADMIN!$F$1:$K$3,2,FALSE)*W40)</f>
        <v/>
      </c>
      <c r="AI40" s="71" t="str">
        <f>IF(C40="","",VLOOKUP(IF(OR(AD40=AB40,AD40=""),AB40,AD40),ADMIN!$B:$D,3,FALSE)*VLOOKUP(H40,ADMIN!$F$1:$K$3,2,FALSE)*Z40)</f>
        <v/>
      </c>
      <c r="AJ40" s="71" t="str">
        <f>IF(C40="","",(N40*VLOOKUP(H40,ADMIN!$F$1:$K$3,3,FALSE)))</f>
        <v/>
      </c>
      <c r="AK40" s="71" t="str">
        <f>IF(C40="","",(Q40*VLOOKUP(H40,ADMIN!$F$1:$K$3,3,FALSE)))</f>
        <v/>
      </c>
      <c r="AL40" s="71" t="str">
        <f>IF(C40="","",(T40*VLOOKUP(H40,ADMIN!$F$1:$K$3,3,FALSE)))</f>
        <v/>
      </c>
      <c r="AM40" s="71" t="str">
        <f>IF(C40="","",(W40*VLOOKUP(H40,ADMIN!$F$1:$K$3,3,FALSE)))</f>
        <v/>
      </c>
      <c r="AN40" s="71" t="str">
        <f>IF(C40="","",(Z40*VLOOKUP(H40,ADMIN!$F$1:$K$3,3,FALSE)))</f>
        <v/>
      </c>
      <c r="AO40" s="71" t="str">
        <f>IF(C40="","",IF(G40="Yes",(VLOOKUP(H40,ADMIN!$F$1:$K$3,4,FALSE)*N40),0))</f>
        <v/>
      </c>
      <c r="AP40" s="71" t="str">
        <f>IF(C40="","",IF(G40="Yes",(VLOOKUP(H40,ADMIN!$F$1:$K$3,4,FALSE)*Q40),0))</f>
        <v/>
      </c>
      <c r="AQ40" s="71" t="str">
        <f>IF(C40="","",IF(G40="Yes",(VLOOKUP(H40,ADMIN!$F$1:$K$3,4,FALSE)*T40),0))</f>
        <v/>
      </c>
      <c r="AR40" s="71" t="str">
        <f>IF(C40="","",IF(G40="Yes",(VLOOKUP(H40,ADMIN!$F$1:$K$3,4,FALSE)*W40),0))</f>
        <v/>
      </c>
      <c r="AS40" s="71" t="str">
        <f>IF(C40="","",IF(G40="Yes",(VLOOKUP(H40,ADMIN!$F$1:$K$3,4,FALSE)*Z40),0))</f>
        <v/>
      </c>
      <c r="AT40" s="71" t="str">
        <f>IF(C40="","",(VLOOKUP("Postdoctoral",ADMIN!$F$1:$K$3,5,FALSE)*N40))</f>
        <v/>
      </c>
      <c r="AU40" s="71" t="str">
        <f>IF(C40="","",(VLOOKUP("Postdoctoral",ADMIN!$F$1:$K$3,5,FALSE)*Q40))</f>
        <v/>
      </c>
      <c r="AV40" s="71" t="str">
        <f>IF(C40="","",(VLOOKUP("Postdoctoral",ADMIN!$F$1:$K$3,5,FALSE)*T40))</f>
        <v/>
      </c>
      <c r="AW40" s="71" t="str">
        <f>IF(C40="","",(VLOOKUP("Postdoctoral",ADMIN!$F$1:$K$3,5,FALSE)*W40))</f>
        <v/>
      </c>
      <c r="AX40" s="71" t="str">
        <f>IF(C40="","",(VLOOKUP("Postdoctoral",ADMIN!$F$1:$K$3,5,FALSE)*Z40))</f>
        <v/>
      </c>
      <c r="AY40" s="124" t="str">
        <f>IF(C40="","",(IF(H40="Doctoral",(VLOOKUP("Doctoral",[1]ADMIN!$F$1:$K$3,5,FALSE)*N40)-AT40,0)))</f>
        <v/>
      </c>
      <c r="AZ40" s="124" t="str">
        <f>IF(C40="","",(IF(H40="Doctoral",(VLOOKUP("Doctoral",[1]ADMIN!$F$1:$K$3,5,FALSE)*Q40)-AU40,0)))</f>
        <v/>
      </c>
      <c r="BA40" s="124" t="str">
        <f>IF(C40="","",(IF(H40="Doctoral",(VLOOKUP("Doctoral",[1]ADMIN!$F$1:$K$3,5,FALSE)*T40)-AV40,0)))</f>
        <v/>
      </c>
      <c r="BB40" s="124" t="str">
        <f>IF(C40="","",(IF(H40="Doctoral",(VLOOKUP("Doctoral",[1]ADMIN!$F$1:$K$3,5,FALSE)*W40)-AW40,0)))</f>
        <v/>
      </c>
      <c r="BC40" s="124" t="str">
        <f>IF(C40="","",(IF(H40="Doctoral",(VLOOKUP("Doctoral",[1]ADMIN!$F$1:$K$3,5,FALSE)*Z40)-AX40,0)))</f>
        <v/>
      </c>
      <c r="BD40" s="71" t="str">
        <f>IF(C40="","",(VLOOKUP("Postdoctoral",ADMIN!$F$1:$K$3,6,FALSE)*N40))</f>
        <v/>
      </c>
      <c r="BE40" s="72" t="str">
        <f>IF(C40="","",(VLOOKUP("Postdoctoral",ADMIN!$F$1:$K$3,6,FALSE)*Q40))</f>
        <v/>
      </c>
      <c r="BF40" s="72" t="str">
        <f>IF(C40="","",(VLOOKUP("Postdoctoral",ADMIN!$F$1:$K$3,6,FALSE)*T40))</f>
        <v/>
      </c>
      <c r="BG40" s="72" t="str">
        <f>IF(C40="","",(VLOOKUP("Postdoctoral",ADMIN!$F$1:$K$3,6,FALSE)*W40))</f>
        <v/>
      </c>
      <c r="BH40" s="72" t="str">
        <f>IF(C40="","",(VLOOKUP("Postdoctoral",ADMIN!$F$1:$K$3,6,FALSE)*Z40))</f>
        <v/>
      </c>
      <c r="BI40" s="124" t="str">
        <f>IF(C40="","",(IF(H40="Doctoral",(VLOOKUP("Doctoral",[1]ADMIN!$F$1:$K$3,6,FALSE)*N40)-BD40,0)))</f>
        <v/>
      </c>
      <c r="BJ40" s="125" t="str">
        <f>IF(C40="","",(IF(H40="Doctoral",(VLOOKUP("Doctoral",[1]ADMIN!$F$1:$K$3,6,FALSE)*Q40)-BE40,0)))</f>
        <v/>
      </c>
      <c r="BK40" s="125" t="str">
        <f>IF(C40="","",(IF(H40="Doctoral",(VLOOKUP("Doctoral",[1]ADMIN!$F$1:$K$3,6,FALSE)*T40)-BF40,0)))</f>
        <v/>
      </c>
      <c r="BL40" s="125" t="str">
        <f>IF(C40="","",(IF(H40="Doctoral",(VLOOKUP("Doctoral",[1]ADMIN!$F$1:$K$3,6,FALSE)*W40)-BG40,0)))</f>
        <v/>
      </c>
      <c r="BM40" s="125" t="str">
        <f>IF(C40="","",(IF(H40="Doctoral",(VLOOKUP("Doctoral",[1]ADMIN!$F$1:$K$3,5,FALSE)*Z40)-BH40,0)))</f>
        <v/>
      </c>
      <c r="BN40" s="80" t="str">
        <f t="shared" ref="BN40:BN57" si="22">IF(C40="","",AE40+AJ40+AO40+AT40+AY40+BD40+BI40)</f>
        <v/>
      </c>
      <c r="BO40" s="52" t="str">
        <f t="shared" ref="BO40:BO57" si="23">IF(C40="","",AF40+AK40+AP40+AU40+AZ40+BE40)</f>
        <v/>
      </c>
      <c r="BP40" s="52" t="str">
        <f t="shared" ref="BP40:BP57" si="24">IF(C40="","",AG40+AL40+AQ40+AV40+BA40+BF40)</f>
        <v/>
      </c>
      <c r="BQ40" s="52" t="str">
        <f t="shared" ref="BQ40:BQ57" si="25">IF(C40="","",AH40+AM40+AR40+AW40+BB40+BG40)</f>
        <v/>
      </c>
      <c r="BR40" s="52" t="str">
        <f t="shared" ref="BR40:BR57" si="26">IF(C40="","",AI40+AN40+AS40+AX40+BC40+BH40)</f>
        <v/>
      </c>
      <c r="BS40" s="28" t="str">
        <f t="shared" ref="BS40:BS57" si="27">IF(E40="other","Please refer to Work Programme for eligible nationalities; ","")</f>
        <v/>
      </c>
      <c r="BT40" s="23" t="str">
        <f t="shared" ref="BT40:BT57" si="28">IF(N40="","",IF(N40&gt;24,"Maximum duration 24 months; ",""))</f>
        <v/>
      </c>
      <c r="BU40" s="23" t="str">
        <f t="shared" ref="BU40:BU57" si="29">IF(AB40="Other","Member States or Horizon Europe Associated Countries only; ","")</f>
        <v/>
      </c>
      <c r="BV40" s="23" t="str">
        <f t="shared" ref="BV40:BV57" si="30">IF(AND(H40="postdoctoral",J40=""),"PhD date missing;",IF(AND(H40="Doctoral",I40=""),"Enrollment status in PhD programme missing",""))</f>
        <v/>
      </c>
      <c r="BW40" s="39" t="str">
        <f t="shared" si="21"/>
        <v/>
      </c>
      <c r="BX40" s="40"/>
    </row>
    <row r="41" spans="1:77" x14ac:dyDescent="0.2">
      <c r="A41" s="50">
        <v>34</v>
      </c>
      <c r="B41" s="42" t="str">
        <f t="shared" si="18"/>
        <v/>
      </c>
      <c r="C41" s="70"/>
      <c r="D41" s="40"/>
      <c r="E41" s="40"/>
      <c r="F41" s="24"/>
      <c r="G41" s="24"/>
      <c r="H41" s="40"/>
      <c r="I41" s="24"/>
      <c r="J41" s="25"/>
      <c r="K41" s="30"/>
      <c r="L41" s="27">
        <f t="shared" si="19"/>
        <v>44743</v>
      </c>
      <c r="M41" s="31"/>
      <c r="N41" s="48" t="str">
        <f t="shared" si="20"/>
        <v/>
      </c>
      <c r="O41" s="126">
        <f>MAX(L41,[1]ADMIN!$AB$3)</f>
        <v>44743</v>
      </c>
      <c r="P41" s="126">
        <f>MIN(M41,[1]ADMIN!$AG$3)</f>
        <v>45107</v>
      </c>
      <c r="Q41" s="127" t="str">
        <f t="shared" si="12"/>
        <v/>
      </c>
      <c r="R41" s="126">
        <f>MAX(L41,[1]ADMIN!$AB$4)</f>
        <v>45108</v>
      </c>
      <c r="S41" s="126">
        <f>MIN(M41,[1]ADMIN!$AG$4)</f>
        <v>45473</v>
      </c>
      <c r="T41" s="127" t="str">
        <f t="shared" si="13"/>
        <v/>
      </c>
      <c r="U41" s="126">
        <f>MAX(L41,[1]ADMIN!$AB$5)</f>
        <v>45474</v>
      </c>
      <c r="V41" s="126">
        <f>MIN(M41,[1]ADMIN!$AG$5)</f>
        <v>45838</v>
      </c>
      <c r="W41" s="127" t="str">
        <f t="shared" si="14"/>
        <v/>
      </c>
      <c r="X41" s="126">
        <f>MAX(L41,[1]ADMIN!$AB$6)</f>
        <v>45839</v>
      </c>
      <c r="Y41" s="126">
        <f>MIN(M41,[1]ADMIN!$AG$6)</f>
        <v>46203</v>
      </c>
      <c r="Z41" s="127" t="str">
        <f t="shared" si="15"/>
        <v/>
      </c>
      <c r="AA41" s="70"/>
      <c r="AB41" s="62"/>
      <c r="AC41" s="60"/>
      <c r="AD41" s="65"/>
      <c r="AE41" s="71" t="str">
        <f>IF(C41="","",VLOOKUP(IF(OR(AD41=AB41,AD41=""),AB41,AD41),ADMIN!$B:$D,3,FALSE)*VLOOKUP(H41,ADMIN!$F$1:$K$3,2,FALSE)*N41)</f>
        <v/>
      </c>
      <c r="AF41" s="71" t="str">
        <f>IF(C41="","",VLOOKUP(IF(OR(AD41=AB41,AD41=""),AB41,AD41),ADMIN!$B:$D,3,FALSE)*VLOOKUP(H41,ADMIN!$F$1:$K$3,2,FALSE)*Q41)</f>
        <v/>
      </c>
      <c r="AG41" s="71" t="str">
        <f>IF(C41="","",VLOOKUP(IF(OR(AD41=AB41,AD41=""),AB41,AD41),ADMIN!$B:$D,3,FALSE)*VLOOKUP(H41,ADMIN!$F$1:$K$3,2,FALSE)*T41)</f>
        <v/>
      </c>
      <c r="AH41" s="71" t="str">
        <f>IF(C41="","",VLOOKUP(IF(OR(AD41=AB41,AD41=""),AB41,AD41),ADMIN!$B:$D,3,FALSE)*VLOOKUP(H41,ADMIN!$F$1:$K$3,2,FALSE)*W41)</f>
        <v/>
      </c>
      <c r="AI41" s="71" t="str">
        <f>IF(C41="","",VLOOKUP(IF(OR(AD41=AB41,AD41=""),AB41,AD41),ADMIN!$B:$D,3,FALSE)*VLOOKUP(H41,ADMIN!$F$1:$K$3,2,FALSE)*Z41)</f>
        <v/>
      </c>
      <c r="AJ41" s="71" t="str">
        <f>IF(C41="","",(N41*VLOOKUP(H41,ADMIN!$F$1:$K$3,3,FALSE)))</f>
        <v/>
      </c>
      <c r="AK41" s="71" t="str">
        <f>IF(C41="","",(Q41*VLOOKUP(H41,ADMIN!$F$1:$K$3,3,FALSE)))</f>
        <v/>
      </c>
      <c r="AL41" s="71" t="str">
        <f>IF(C41="","",(T41*VLOOKUP(H41,ADMIN!$F$1:$K$3,3,FALSE)))</f>
        <v/>
      </c>
      <c r="AM41" s="71" t="str">
        <f>IF(C41="","",(W41*VLOOKUP(H41,ADMIN!$F$1:$K$3,3,FALSE)))</f>
        <v/>
      </c>
      <c r="AN41" s="71" t="str">
        <f>IF(C41="","",(Z41*VLOOKUP(H41,ADMIN!$F$1:$K$3,3,FALSE)))</f>
        <v/>
      </c>
      <c r="AO41" s="71" t="str">
        <f>IF(C41="","",IF(G41="Yes",(VLOOKUP(H41,ADMIN!$F$1:$K$3,4,FALSE)*N41),0))</f>
        <v/>
      </c>
      <c r="AP41" s="71" t="str">
        <f>IF(C41="","",IF(G41="Yes",(VLOOKUP(H41,ADMIN!$F$1:$K$3,4,FALSE)*Q41),0))</f>
        <v/>
      </c>
      <c r="AQ41" s="71" t="str">
        <f>IF(C41="","",IF(G41="Yes",(VLOOKUP(H41,ADMIN!$F$1:$K$3,4,FALSE)*T41),0))</f>
        <v/>
      </c>
      <c r="AR41" s="71" t="str">
        <f>IF(C41="","",IF(G41="Yes",(VLOOKUP(H41,ADMIN!$F$1:$K$3,4,FALSE)*W41),0))</f>
        <v/>
      </c>
      <c r="AS41" s="71" t="str">
        <f>IF(C41="","",IF(G41="Yes",(VLOOKUP(H41,ADMIN!$F$1:$K$3,4,FALSE)*Z41),0))</f>
        <v/>
      </c>
      <c r="AT41" s="71" t="str">
        <f>IF(C41="","",(VLOOKUP("Postdoctoral",ADMIN!$F$1:$K$3,5,FALSE)*N41))</f>
        <v/>
      </c>
      <c r="AU41" s="71" t="str">
        <f>IF(C41="","",(VLOOKUP("Postdoctoral",ADMIN!$F$1:$K$3,5,FALSE)*Q41))</f>
        <v/>
      </c>
      <c r="AV41" s="71" t="str">
        <f>IF(C41="","",(VLOOKUP("Postdoctoral",ADMIN!$F$1:$K$3,5,FALSE)*T41))</f>
        <v/>
      </c>
      <c r="AW41" s="71" t="str">
        <f>IF(C41="","",(VLOOKUP("Postdoctoral",ADMIN!$F$1:$K$3,5,FALSE)*W41))</f>
        <v/>
      </c>
      <c r="AX41" s="71" t="str">
        <f>IF(C41="","",(VLOOKUP("Postdoctoral",ADMIN!$F$1:$K$3,5,FALSE)*Z41))</f>
        <v/>
      </c>
      <c r="AY41" s="124" t="str">
        <f>IF(C41="","",(IF(H41="Doctoral",(VLOOKUP("Doctoral",[1]ADMIN!$F$1:$K$3,5,FALSE)*N41)-AT41,0)))</f>
        <v/>
      </c>
      <c r="AZ41" s="124" t="str">
        <f>IF(C41="","",(IF(H41="Doctoral",(VLOOKUP("Doctoral",[1]ADMIN!$F$1:$K$3,5,FALSE)*Q41)-AU41,0)))</f>
        <v/>
      </c>
      <c r="BA41" s="124" t="str">
        <f>IF(C41="","",(IF(H41="Doctoral",(VLOOKUP("Doctoral",[1]ADMIN!$F$1:$K$3,5,FALSE)*T41)-AV41,0)))</f>
        <v/>
      </c>
      <c r="BB41" s="124" t="str">
        <f>IF(C41="","",(IF(H41="Doctoral",(VLOOKUP("Doctoral",[1]ADMIN!$F$1:$K$3,5,FALSE)*W41)-AW41,0)))</f>
        <v/>
      </c>
      <c r="BC41" s="124" t="str">
        <f>IF(C41="","",(IF(H41="Doctoral",(VLOOKUP("Doctoral",[1]ADMIN!$F$1:$K$3,5,FALSE)*Z41)-AX41,0)))</f>
        <v/>
      </c>
      <c r="BD41" s="71" t="str">
        <f>IF(C41="","",(VLOOKUP("Postdoctoral",ADMIN!$F$1:$K$3,6,FALSE)*N41))</f>
        <v/>
      </c>
      <c r="BE41" s="72" t="str">
        <f>IF(C41="","",(VLOOKUP("Postdoctoral",ADMIN!$F$1:$K$3,6,FALSE)*Q41))</f>
        <v/>
      </c>
      <c r="BF41" s="72" t="str">
        <f>IF(C41="","",(VLOOKUP("Postdoctoral",ADMIN!$F$1:$K$3,6,FALSE)*T41))</f>
        <v/>
      </c>
      <c r="BG41" s="72" t="str">
        <f>IF(C41="","",(VLOOKUP("Postdoctoral",ADMIN!$F$1:$K$3,6,FALSE)*W41))</f>
        <v/>
      </c>
      <c r="BH41" s="72" t="str">
        <f>IF(C41="","",(VLOOKUP("Postdoctoral",ADMIN!$F$1:$K$3,6,FALSE)*Z41))</f>
        <v/>
      </c>
      <c r="BI41" s="124" t="str">
        <f>IF(C41="","",(IF(H41="Doctoral",(VLOOKUP("Doctoral",[1]ADMIN!$F$1:$K$3,6,FALSE)*N41)-BD41,0)))</f>
        <v/>
      </c>
      <c r="BJ41" s="125" t="str">
        <f>IF(C41="","",(IF(H41="Doctoral",(VLOOKUP("Doctoral",[1]ADMIN!$F$1:$K$3,6,FALSE)*Q41)-BE41,0)))</f>
        <v/>
      </c>
      <c r="BK41" s="125" t="str">
        <f>IF(C41="","",(IF(H41="Doctoral",(VLOOKUP("Doctoral",[1]ADMIN!$F$1:$K$3,6,FALSE)*T41)-BF41,0)))</f>
        <v/>
      </c>
      <c r="BL41" s="125" t="str">
        <f>IF(C41="","",(IF(H41="Doctoral",(VLOOKUP("Doctoral",[1]ADMIN!$F$1:$K$3,6,FALSE)*W41)-BG41,0)))</f>
        <v/>
      </c>
      <c r="BM41" s="125" t="str">
        <f>IF(C41="","",(IF(H41="Doctoral",(VLOOKUP("Doctoral",[1]ADMIN!$F$1:$K$3,5,FALSE)*Z41)-BH41,0)))</f>
        <v/>
      </c>
      <c r="BN41" s="80" t="str">
        <f t="shared" si="22"/>
        <v/>
      </c>
      <c r="BO41" s="52" t="str">
        <f t="shared" si="23"/>
        <v/>
      </c>
      <c r="BP41" s="52" t="str">
        <f t="shared" si="24"/>
        <v/>
      </c>
      <c r="BQ41" s="52" t="str">
        <f t="shared" si="25"/>
        <v/>
      </c>
      <c r="BR41" s="52" t="str">
        <f t="shared" si="26"/>
        <v/>
      </c>
      <c r="BS41" s="28" t="str">
        <f t="shared" si="27"/>
        <v/>
      </c>
      <c r="BT41" s="23" t="str">
        <f t="shared" si="28"/>
        <v/>
      </c>
      <c r="BU41" s="23" t="str">
        <f t="shared" si="29"/>
        <v/>
      </c>
      <c r="BV41" s="23" t="str">
        <f t="shared" si="30"/>
        <v/>
      </c>
      <c r="BW41" s="39" t="str">
        <f t="shared" si="21"/>
        <v/>
      </c>
      <c r="BX41" s="40"/>
    </row>
    <row r="42" spans="1:77" x14ac:dyDescent="0.2">
      <c r="A42" s="50">
        <v>35</v>
      </c>
      <c r="B42" s="42" t="str">
        <f t="shared" si="18"/>
        <v/>
      </c>
      <c r="C42" s="70"/>
      <c r="D42" s="40"/>
      <c r="E42" s="40"/>
      <c r="F42" s="24"/>
      <c r="G42" s="24"/>
      <c r="H42" s="40"/>
      <c r="I42" s="24"/>
      <c r="J42" s="25"/>
      <c r="K42" s="30"/>
      <c r="L42" s="27">
        <f t="shared" si="19"/>
        <v>44743</v>
      </c>
      <c r="M42" s="31"/>
      <c r="N42" s="48" t="str">
        <f t="shared" si="20"/>
        <v/>
      </c>
      <c r="O42" s="126">
        <f>MAX(L42,[1]ADMIN!$AB$3)</f>
        <v>44743</v>
      </c>
      <c r="P42" s="126">
        <f>MIN(M42,[1]ADMIN!$AG$3)</f>
        <v>45107</v>
      </c>
      <c r="Q42" s="127" t="str">
        <f t="shared" si="12"/>
        <v/>
      </c>
      <c r="R42" s="126">
        <f>MAX(L42,[1]ADMIN!$AB$4)</f>
        <v>45108</v>
      </c>
      <c r="S42" s="126">
        <f>MIN(M42,[1]ADMIN!$AG$4)</f>
        <v>45473</v>
      </c>
      <c r="T42" s="127" t="str">
        <f t="shared" si="13"/>
        <v/>
      </c>
      <c r="U42" s="126">
        <f>MAX(L42,[1]ADMIN!$AB$5)</f>
        <v>45474</v>
      </c>
      <c r="V42" s="126">
        <f>MIN(M42,[1]ADMIN!$AG$5)</f>
        <v>45838</v>
      </c>
      <c r="W42" s="127" t="str">
        <f t="shared" si="14"/>
        <v/>
      </c>
      <c r="X42" s="126">
        <f>MAX(L42,[1]ADMIN!$AB$6)</f>
        <v>45839</v>
      </c>
      <c r="Y42" s="126">
        <f>MIN(M42,[1]ADMIN!$AG$6)</f>
        <v>46203</v>
      </c>
      <c r="Z42" s="127" t="str">
        <f t="shared" si="15"/>
        <v/>
      </c>
      <c r="AA42" s="70"/>
      <c r="AB42" s="62"/>
      <c r="AC42" s="60"/>
      <c r="AD42" s="65"/>
      <c r="AE42" s="71" t="str">
        <f>IF(C42="","",VLOOKUP(IF(OR(AD42=AB42,AD42=""),AB42,AD42),ADMIN!$B:$D,3,FALSE)*VLOOKUP(H42,ADMIN!$F$1:$K$3,2,FALSE)*N42)</f>
        <v/>
      </c>
      <c r="AF42" s="71" t="str">
        <f>IF(C42="","",VLOOKUP(IF(OR(AD42=AB42,AD42=""),AB42,AD42),ADMIN!$B:$D,3,FALSE)*VLOOKUP(H42,ADMIN!$F$1:$K$3,2,FALSE)*Q42)</f>
        <v/>
      </c>
      <c r="AG42" s="71" t="str">
        <f>IF(C42="","",VLOOKUP(IF(OR(AD42=AB42,AD42=""),AB42,AD42),ADMIN!$B:$D,3,FALSE)*VLOOKUP(H42,ADMIN!$F$1:$K$3,2,FALSE)*T42)</f>
        <v/>
      </c>
      <c r="AH42" s="71" t="str">
        <f>IF(C42="","",VLOOKUP(IF(OR(AD42=AB42,AD42=""),AB42,AD42),ADMIN!$B:$D,3,FALSE)*VLOOKUP(H42,ADMIN!$F$1:$K$3,2,FALSE)*W42)</f>
        <v/>
      </c>
      <c r="AI42" s="71" t="str">
        <f>IF(C42="","",VLOOKUP(IF(OR(AD42=AB42,AD42=""),AB42,AD42),ADMIN!$B:$D,3,FALSE)*VLOOKUP(H42,ADMIN!$F$1:$K$3,2,FALSE)*Z42)</f>
        <v/>
      </c>
      <c r="AJ42" s="71" t="str">
        <f>IF(C42="","",(N42*VLOOKUP(H42,ADMIN!$F$1:$K$3,3,FALSE)))</f>
        <v/>
      </c>
      <c r="AK42" s="71" t="str">
        <f>IF(C42="","",(Q42*VLOOKUP(H42,ADMIN!$F$1:$K$3,3,FALSE)))</f>
        <v/>
      </c>
      <c r="AL42" s="71" t="str">
        <f>IF(C42="","",(T42*VLOOKUP(H42,ADMIN!$F$1:$K$3,3,FALSE)))</f>
        <v/>
      </c>
      <c r="AM42" s="71" t="str">
        <f>IF(C42="","",(W42*VLOOKUP(H42,ADMIN!$F$1:$K$3,3,FALSE)))</f>
        <v/>
      </c>
      <c r="AN42" s="71" t="str">
        <f>IF(C42="","",(Z42*VLOOKUP(H42,ADMIN!$F$1:$K$3,3,FALSE)))</f>
        <v/>
      </c>
      <c r="AO42" s="71" t="str">
        <f>IF(C42="","",IF(G42="Yes",(VLOOKUP(H42,ADMIN!$F$1:$K$3,4,FALSE)*N42),0))</f>
        <v/>
      </c>
      <c r="AP42" s="71" t="str">
        <f>IF(C42="","",IF(G42="Yes",(VLOOKUP(H42,ADMIN!$F$1:$K$3,4,FALSE)*Q42),0))</f>
        <v/>
      </c>
      <c r="AQ42" s="71" t="str">
        <f>IF(C42="","",IF(G42="Yes",(VLOOKUP(H42,ADMIN!$F$1:$K$3,4,FALSE)*T42),0))</f>
        <v/>
      </c>
      <c r="AR42" s="71" t="str">
        <f>IF(C42="","",IF(G42="Yes",(VLOOKUP(H42,ADMIN!$F$1:$K$3,4,FALSE)*W42),0))</f>
        <v/>
      </c>
      <c r="AS42" s="71" t="str">
        <f>IF(C42="","",IF(G42="Yes",(VLOOKUP(H42,ADMIN!$F$1:$K$3,4,FALSE)*Z42),0))</f>
        <v/>
      </c>
      <c r="AT42" s="71" t="str">
        <f>IF(C42="","",(VLOOKUP("Postdoctoral",ADMIN!$F$1:$K$3,5,FALSE)*N42))</f>
        <v/>
      </c>
      <c r="AU42" s="71" t="str">
        <f>IF(C42="","",(VLOOKUP("Postdoctoral",ADMIN!$F$1:$K$3,5,FALSE)*Q42))</f>
        <v/>
      </c>
      <c r="AV42" s="71" t="str">
        <f>IF(C42="","",(VLOOKUP("Postdoctoral",ADMIN!$F$1:$K$3,5,FALSE)*T42))</f>
        <v/>
      </c>
      <c r="AW42" s="71" t="str">
        <f>IF(C42="","",(VLOOKUP("Postdoctoral",ADMIN!$F$1:$K$3,5,FALSE)*W42))</f>
        <v/>
      </c>
      <c r="AX42" s="71" t="str">
        <f>IF(C42="","",(VLOOKUP("Postdoctoral",ADMIN!$F$1:$K$3,5,FALSE)*Z42))</f>
        <v/>
      </c>
      <c r="AY42" s="124" t="str">
        <f>IF(C42="","",(IF(H42="Doctoral",(VLOOKUP("Doctoral",[1]ADMIN!$F$1:$K$3,5,FALSE)*N42)-AT42,0)))</f>
        <v/>
      </c>
      <c r="AZ42" s="124" t="str">
        <f>IF(C42="","",(IF(H42="Doctoral",(VLOOKUP("Doctoral",[1]ADMIN!$F$1:$K$3,5,FALSE)*Q42)-AU42,0)))</f>
        <v/>
      </c>
      <c r="BA42" s="124" t="str">
        <f>IF(C42="","",(IF(H42="Doctoral",(VLOOKUP("Doctoral",[1]ADMIN!$F$1:$K$3,5,FALSE)*T42)-AV42,0)))</f>
        <v/>
      </c>
      <c r="BB42" s="124" t="str">
        <f>IF(C42="","",(IF(H42="Doctoral",(VLOOKUP("Doctoral",[1]ADMIN!$F$1:$K$3,5,FALSE)*W42)-AW42,0)))</f>
        <v/>
      </c>
      <c r="BC42" s="124" t="str">
        <f>IF(C42="","",(IF(H42="Doctoral",(VLOOKUP("Doctoral",[1]ADMIN!$F$1:$K$3,5,FALSE)*Z42)-AX42,0)))</f>
        <v/>
      </c>
      <c r="BD42" s="71" t="str">
        <f>IF(C42="","",(VLOOKUP("Postdoctoral",ADMIN!$F$1:$K$3,6,FALSE)*N42))</f>
        <v/>
      </c>
      <c r="BE42" s="72" t="str">
        <f>IF(C42="","",(VLOOKUP("Postdoctoral",ADMIN!$F$1:$K$3,6,FALSE)*Q42))</f>
        <v/>
      </c>
      <c r="BF42" s="72" t="str">
        <f>IF(C42="","",(VLOOKUP("Postdoctoral",ADMIN!$F$1:$K$3,6,FALSE)*T42))</f>
        <v/>
      </c>
      <c r="BG42" s="72" t="str">
        <f>IF(C42="","",(VLOOKUP("Postdoctoral",ADMIN!$F$1:$K$3,6,FALSE)*W42))</f>
        <v/>
      </c>
      <c r="BH42" s="72" t="str">
        <f>IF(C42="","",(VLOOKUP("Postdoctoral",ADMIN!$F$1:$K$3,6,FALSE)*Z42))</f>
        <v/>
      </c>
      <c r="BI42" s="124" t="str">
        <f>IF(C42="","",(IF(H42="Doctoral",(VLOOKUP("Doctoral",[1]ADMIN!$F$1:$K$3,6,FALSE)*N42)-BD42,0)))</f>
        <v/>
      </c>
      <c r="BJ42" s="125" t="str">
        <f>IF(C42="","",(IF(H42="Doctoral",(VLOOKUP("Doctoral",[1]ADMIN!$F$1:$K$3,6,FALSE)*Q42)-BE42,0)))</f>
        <v/>
      </c>
      <c r="BK42" s="125" t="str">
        <f>IF(C42="","",(IF(H42="Doctoral",(VLOOKUP("Doctoral",[1]ADMIN!$F$1:$K$3,6,FALSE)*T42)-BF42,0)))</f>
        <v/>
      </c>
      <c r="BL42" s="125" t="str">
        <f>IF(C42="","",(IF(H42="Doctoral",(VLOOKUP("Doctoral",[1]ADMIN!$F$1:$K$3,6,FALSE)*W42)-BG42,0)))</f>
        <v/>
      </c>
      <c r="BM42" s="125" t="str">
        <f>IF(C42="","",(IF(H42="Doctoral",(VLOOKUP("Doctoral",[1]ADMIN!$F$1:$K$3,5,FALSE)*Z42)-BH42,0)))</f>
        <v/>
      </c>
      <c r="BN42" s="80" t="str">
        <f t="shared" si="22"/>
        <v/>
      </c>
      <c r="BO42" s="52" t="str">
        <f t="shared" si="23"/>
        <v/>
      </c>
      <c r="BP42" s="52" t="str">
        <f t="shared" si="24"/>
        <v/>
      </c>
      <c r="BQ42" s="52" t="str">
        <f t="shared" si="25"/>
        <v/>
      </c>
      <c r="BR42" s="52" t="str">
        <f t="shared" si="26"/>
        <v/>
      </c>
      <c r="BS42" s="28" t="str">
        <f t="shared" si="27"/>
        <v/>
      </c>
      <c r="BT42" s="23" t="str">
        <f t="shared" si="28"/>
        <v/>
      </c>
      <c r="BU42" s="23" t="str">
        <f t="shared" si="29"/>
        <v/>
      </c>
      <c r="BV42" s="23" t="str">
        <f t="shared" si="30"/>
        <v/>
      </c>
      <c r="BW42" s="39" t="str">
        <f t="shared" si="21"/>
        <v/>
      </c>
      <c r="BX42" s="40"/>
    </row>
    <row r="43" spans="1:77" x14ac:dyDescent="0.2">
      <c r="A43" s="50">
        <v>36</v>
      </c>
      <c r="B43" s="42" t="str">
        <f t="shared" si="18"/>
        <v/>
      </c>
      <c r="C43" s="70"/>
      <c r="D43" s="40"/>
      <c r="E43" s="40"/>
      <c r="F43" s="24"/>
      <c r="G43" s="24"/>
      <c r="H43" s="40"/>
      <c r="I43" s="24"/>
      <c r="J43" s="25"/>
      <c r="K43" s="30"/>
      <c r="L43" s="27">
        <f t="shared" si="19"/>
        <v>44743</v>
      </c>
      <c r="M43" s="31"/>
      <c r="N43" s="48" t="str">
        <f t="shared" si="20"/>
        <v/>
      </c>
      <c r="O43" s="126">
        <f>MAX(L43,[1]ADMIN!$AB$3)</f>
        <v>44743</v>
      </c>
      <c r="P43" s="126">
        <f>MIN(M43,[1]ADMIN!$AG$3)</f>
        <v>45107</v>
      </c>
      <c r="Q43" s="127" t="str">
        <f t="shared" si="12"/>
        <v/>
      </c>
      <c r="R43" s="126">
        <f>MAX(L43,[1]ADMIN!$AB$4)</f>
        <v>45108</v>
      </c>
      <c r="S43" s="126">
        <f>MIN(M43,[1]ADMIN!$AG$4)</f>
        <v>45473</v>
      </c>
      <c r="T43" s="127" t="str">
        <f t="shared" si="13"/>
        <v/>
      </c>
      <c r="U43" s="126">
        <f>MAX(L43,[1]ADMIN!$AB$5)</f>
        <v>45474</v>
      </c>
      <c r="V43" s="126">
        <f>MIN(M43,[1]ADMIN!$AG$5)</f>
        <v>45838</v>
      </c>
      <c r="W43" s="127" t="str">
        <f t="shared" si="14"/>
        <v/>
      </c>
      <c r="X43" s="126">
        <f>MAX(L43,[1]ADMIN!$AB$6)</f>
        <v>45839</v>
      </c>
      <c r="Y43" s="126">
        <f>MIN(M43,[1]ADMIN!$AG$6)</f>
        <v>46203</v>
      </c>
      <c r="Z43" s="127" t="str">
        <f t="shared" si="15"/>
        <v/>
      </c>
      <c r="AA43" s="70"/>
      <c r="AB43" s="62"/>
      <c r="AC43" s="60"/>
      <c r="AD43" s="65"/>
      <c r="AE43" s="71" t="str">
        <f>IF(C43="","",VLOOKUP(IF(OR(AD43=AB43,AD43=""),AB43,AD43),ADMIN!$B:$D,3,FALSE)*VLOOKUP(H43,ADMIN!$F$1:$K$3,2,FALSE)*N43)</f>
        <v/>
      </c>
      <c r="AF43" s="71" t="str">
        <f>IF(C43="","",VLOOKUP(IF(OR(AD43=AB43,AD43=""),AB43,AD43),ADMIN!$B:$D,3,FALSE)*VLOOKUP(H43,ADMIN!$F$1:$K$3,2,FALSE)*Q43)</f>
        <v/>
      </c>
      <c r="AG43" s="71" t="str">
        <f>IF(C43="","",VLOOKUP(IF(OR(AD43=AB43,AD43=""),AB43,AD43),ADMIN!$B:$D,3,FALSE)*VLOOKUP(H43,ADMIN!$F$1:$K$3,2,FALSE)*T43)</f>
        <v/>
      </c>
      <c r="AH43" s="71" t="str">
        <f>IF(C43="","",VLOOKUP(IF(OR(AD43=AB43,AD43=""),AB43,AD43),ADMIN!$B:$D,3,FALSE)*VLOOKUP(H43,ADMIN!$F$1:$K$3,2,FALSE)*W43)</f>
        <v/>
      </c>
      <c r="AI43" s="71" t="str">
        <f>IF(C43="","",VLOOKUP(IF(OR(AD43=AB43,AD43=""),AB43,AD43),ADMIN!$B:$D,3,FALSE)*VLOOKUP(H43,ADMIN!$F$1:$K$3,2,FALSE)*Z43)</f>
        <v/>
      </c>
      <c r="AJ43" s="71" t="str">
        <f>IF(C43="","",(N43*VLOOKUP(H43,ADMIN!$F$1:$K$3,3,FALSE)))</f>
        <v/>
      </c>
      <c r="AK43" s="71" t="str">
        <f>IF(C43="","",(Q43*VLOOKUP(H43,ADMIN!$F$1:$K$3,3,FALSE)))</f>
        <v/>
      </c>
      <c r="AL43" s="71" t="str">
        <f>IF(C43="","",(T43*VLOOKUP(H43,ADMIN!$F$1:$K$3,3,FALSE)))</f>
        <v/>
      </c>
      <c r="AM43" s="71" t="str">
        <f>IF(C43="","",(W43*VLOOKUP(H43,ADMIN!$F$1:$K$3,3,FALSE)))</f>
        <v/>
      </c>
      <c r="AN43" s="71" t="str">
        <f>IF(C43="","",(Z43*VLOOKUP(H43,ADMIN!$F$1:$K$3,3,FALSE)))</f>
        <v/>
      </c>
      <c r="AO43" s="71" t="str">
        <f>IF(C43="","",IF(G43="Yes",(VLOOKUP(H43,ADMIN!$F$1:$K$3,4,FALSE)*N43),0))</f>
        <v/>
      </c>
      <c r="AP43" s="71" t="str">
        <f>IF(C43="","",IF(G43="Yes",(VLOOKUP(H43,ADMIN!$F$1:$K$3,4,FALSE)*Q43),0))</f>
        <v/>
      </c>
      <c r="AQ43" s="71" t="str">
        <f>IF(C43="","",IF(G43="Yes",(VLOOKUP(H43,ADMIN!$F$1:$K$3,4,FALSE)*T43),0))</f>
        <v/>
      </c>
      <c r="AR43" s="71" t="str">
        <f>IF(C43="","",IF(G43="Yes",(VLOOKUP(H43,ADMIN!$F$1:$K$3,4,FALSE)*W43),0))</f>
        <v/>
      </c>
      <c r="AS43" s="71" t="str">
        <f>IF(C43="","",IF(G43="Yes",(VLOOKUP(H43,ADMIN!$F$1:$K$3,4,FALSE)*Z43),0))</f>
        <v/>
      </c>
      <c r="AT43" s="71" t="str">
        <f>IF(C43="","",(VLOOKUP("Postdoctoral",ADMIN!$F$1:$K$3,5,FALSE)*N43))</f>
        <v/>
      </c>
      <c r="AU43" s="71" t="str">
        <f>IF(C43="","",(VLOOKUP("Postdoctoral",ADMIN!$F$1:$K$3,5,FALSE)*Q43))</f>
        <v/>
      </c>
      <c r="AV43" s="71" t="str">
        <f>IF(C43="","",(VLOOKUP("Postdoctoral",ADMIN!$F$1:$K$3,5,FALSE)*T43))</f>
        <v/>
      </c>
      <c r="AW43" s="71" t="str">
        <f>IF(C43="","",(VLOOKUP("Postdoctoral",ADMIN!$F$1:$K$3,5,FALSE)*W43))</f>
        <v/>
      </c>
      <c r="AX43" s="71" t="str">
        <f>IF(C43="","",(VLOOKUP("Postdoctoral",ADMIN!$F$1:$K$3,5,FALSE)*Z43))</f>
        <v/>
      </c>
      <c r="AY43" s="124" t="str">
        <f>IF(C43="","",(IF(H43="Doctoral",(VLOOKUP("Doctoral",[1]ADMIN!$F$1:$K$3,5,FALSE)*N43)-AT43,0)))</f>
        <v/>
      </c>
      <c r="AZ43" s="124" t="str">
        <f>IF(C43="","",(IF(H43="Doctoral",(VLOOKUP("Doctoral",[1]ADMIN!$F$1:$K$3,5,FALSE)*Q43)-AU43,0)))</f>
        <v/>
      </c>
      <c r="BA43" s="124" t="str">
        <f>IF(C43="","",(IF(H43="Doctoral",(VLOOKUP("Doctoral",[1]ADMIN!$F$1:$K$3,5,FALSE)*T43)-AV43,0)))</f>
        <v/>
      </c>
      <c r="BB43" s="124" t="str">
        <f>IF(C43="","",(IF(H43="Doctoral",(VLOOKUP("Doctoral",[1]ADMIN!$F$1:$K$3,5,FALSE)*W43)-AW43,0)))</f>
        <v/>
      </c>
      <c r="BC43" s="124" t="str">
        <f>IF(C43="","",(IF(H43="Doctoral",(VLOOKUP("Doctoral",[1]ADMIN!$F$1:$K$3,5,FALSE)*Z43)-AX43,0)))</f>
        <v/>
      </c>
      <c r="BD43" s="71" t="str">
        <f>IF(C43="","",(VLOOKUP("Postdoctoral",ADMIN!$F$1:$K$3,6,FALSE)*N43))</f>
        <v/>
      </c>
      <c r="BE43" s="72" t="str">
        <f>IF(C43="","",(VLOOKUP("Postdoctoral",ADMIN!$F$1:$K$3,6,FALSE)*Q43))</f>
        <v/>
      </c>
      <c r="BF43" s="72" t="str">
        <f>IF(C43="","",(VLOOKUP("Postdoctoral",ADMIN!$F$1:$K$3,6,FALSE)*T43))</f>
        <v/>
      </c>
      <c r="BG43" s="72" t="str">
        <f>IF(C43="","",(VLOOKUP("Postdoctoral",ADMIN!$F$1:$K$3,6,FALSE)*W43))</f>
        <v/>
      </c>
      <c r="BH43" s="72" t="str">
        <f>IF(C43="","",(VLOOKUP("Postdoctoral",ADMIN!$F$1:$K$3,6,FALSE)*Z43))</f>
        <v/>
      </c>
      <c r="BI43" s="124" t="str">
        <f>IF(C43="","",(IF(H43="Doctoral",(VLOOKUP("Doctoral",[1]ADMIN!$F$1:$K$3,6,FALSE)*N43)-BD43,0)))</f>
        <v/>
      </c>
      <c r="BJ43" s="125" t="str">
        <f>IF(C43="","",(IF(H43="Doctoral",(VLOOKUP("Doctoral",[1]ADMIN!$F$1:$K$3,6,FALSE)*Q43)-BE43,0)))</f>
        <v/>
      </c>
      <c r="BK43" s="125" t="str">
        <f>IF(C43="","",(IF(H43="Doctoral",(VLOOKUP("Doctoral",[1]ADMIN!$F$1:$K$3,6,FALSE)*T43)-BF43,0)))</f>
        <v/>
      </c>
      <c r="BL43" s="125" t="str">
        <f>IF(C43="","",(IF(H43="Doctoral",(VLOOKUP("Doctoral",[1]ADMIN!$F$1:$K$3,6,FALSE)*W43)-BG43,0)))</f>
        <v/>
      </c>
      <c r="BM43" s="125" t="str">
        <f>IF(C43="","",(IF(H43="Doctoral",(VLOOKUP("Doctoral",[1]ADMIN!$F$1:$K$3,5,FALSE)*Z43)-BH43,0)))</f>
        <v/>
      </c>
      <c r="BN43" s="80" t="str">
        <f t="shared" si="22"/>
        <v/>
      </c>
      <c r="BO43" s="52" t="str">
        <f t="shared" si="23"/>
        <v/>
      </c>
      <c r="BP43" s="52" t="str">
        <f t="shared" si="24"/>
        <v/>
      </c>
      <c r="BQ43" s="52" t="str">
        <f t="shared" si="25"/>
        <v/>
      </c>
      <c r="BR43" s="52" t="str">
        <f t="shared" si="26"/>
        <v/>
      </c>
      <c r="BS43" s="28" t="str">
        <f t="shared" si="27"/>
        <v/>
      </c>
      <c r="BT43" s="23" t="str">
        <f t="shared" si="28"/>
        <v/>
      </c>
      <c r="BU43" s="23" t="str">
        <f t="shared" si="29"/>
        <v/>
      </c>
      <c r="BV43" s="23" t="str">
        <f t="shared" si="30"/>
        <v/>
      </c>
      <c r="BW43" s="39" t="str">
        <f t="shared" si="21"/>
        <v/>
      </c>
      <c r="BX43" s="40"/>
    </row>
    <row r="44" spans="1:77" x14ac:dyDescent="0.2">
      <c r="A44" s="50">
        <v>37</v>
      </c>
      <c r="B44" s="42" t="str">
        <f t="shared" si="18"/>
        <v/>
      </c>
      <c r="C44" s="70"/>
      <c r="D44" s="40"/>
      <c r="E44" s="40"/>
      <c r="F44" s="24"/>
      <c r="G44" s="24"/>
      <c r="H44" s="40"/>
      <c r="I44" s="24"/>
      <c r="J44" s="25"/>
      <c r="K44" s="30"/>
      <c r="L44" s="27">
        <f t="shared" si="19"/>
        <v>44743</v>
      </c>
      <c r="M44" s="31"/>
      <c r="N44" s="48" t="str">
        <f t="shared" si="20"/>
        <v/>
      </c>
      <c r="O44" s="126">
        <f>MAX(L44,[1]ADMIN!$AB$3)</f>
        <v>44743</v>
      </c>
      <c r="P44" s="126">
        <f>MIN(M44,[1]ADMIN!$AG$3)</f>
        <v>45107</v>
      </c>
      <c r="Q44" s="127" t="str">
        <f t="shared" si="12"/>
        <v/>
      </c>
      <c r="R44" s="126">
        <f>MAX(L44,[1]ADMIN!$AB$4)</f>
        <v>45108</v>
      </c>
      <c r="S44" s="126">
        <f>MIN(M44,[1]ADMIN!$AG$4)</f>
        <v>45473</v>
      </c>
      <c r="T44" s="127" t="str">
        <f t="shared" si="13"/>
        <v/>
      </c>
      <c r="U44" s="126">
        <f>MAX(L44,[1]ADMIN!$AB$5)</f>
        <v>45474</v>
      </c>
      <c r="V44" s="126">
        <f>MIN(M44,[1]ADMIN!$AG$5)</f>
        <v>45838</v>
      </c>
      <c r="W44" s="127" t="str">
        <f t="shared" si="14"/>
        <v/>
      </c>
      <c r="X44" s="126">
        <f>MAX(L44,[1]ADMIN!$AB$6)</f>
        <v>45839</v>
      </c>
      <c r="Y44" s="126">
        <f>MIN(M44,[1]ADMIN!$AG$6)</f>
        <v>46203</v>
      </c>
      <c r="Z44" s="127" t="str">
        <f t="shared" si="15"/>
        <v/>
      </c>
      <c r="AA44" s="70"/>
      <c r="AB44" s="62"/>
      <c r="AC44" s="60"/>
      <c r="AD44" s="65"/>
      <c r="AE44" s="71" t="str">
        <f>IF(C44="","",VLOOKUP(IF(OR(AD44=AB44,AD44=""),AB44,AD44),ADMIN!$B:$D,3,FALSE)*VLOOKUP(H44,ADMIN!$F$1:$K$3,2,FALSE)*N44)</f>
        <v/>
      </c>
      <c r="AF44" s="71" t="str">
        <f>IF(C44="","",VLOOKUP(IF(OR(AD44=AB44,AD44=""),AB44,AD44),ADMIN!$B:$D,3,FALSE)*VLOOKUP(H44,ADMIN!$F$1:$K$3,2,FALSE)*Q44)</f>
        <v/>
      </c>
      <c r="AG44" s="71" t="str">
        <f>IF(C44="","",VLOOKUP(IF(OR(AD44=AB44,AD44=""),AB44,AD44),ADMIN!$B:$D,3,FALSE)*VLOOKUP(H44,ADMIN!$F$1:$K$3,2,FALSE)*T44)</f>
        <v/>
      </c>
      <c r="AH44" s="71" t="str">
        <f>IF(C44="","",VLOOKUP(IF(OR(AD44=AB44,AD44=""),AB44,AD44),ADMIN!$B:$D,3,FALSE)*VLOOKUP(H44,ADMIN!$F$1:$K$3,2,FALSE)*W44)</f>
        <v/>
      </c>
      <c r="AI44" s="71" t="str">
        <f>IF(C44="","",VLOOKUP(IF(OR(AD44=AB44,AD44=""),AB44,AD44),ADMIN!$B:$D,3,FALSE)*VLOOKUP(H44,ADMIN!$F$1:$K$3,2,FALSE)*Z44)</f>
        <v/>
      </c>
      <c r="AJ44" s="71" t="str">
        <f>IF(C44="","",(N44*VLOOKUP(H44,ADMIN!$F$1:$K$3,3,FALSE)))</f>
        <v/>
      </c>
      <c r="AK44" s="71" t="str">
        <f>IF(C44="","",(Q44*VLOOKUP(H44,ADMIN!$F$1:$K$3,3,FALSE)))</f>
        <v/>
      </c>
      <c r="AL44" s="71" t="str">
        <f>IF(C44="","",(T44*VLOOKUP(H44,ADMIN!$F$1:$K$3,3,FALSE)))</f>
        <v/>
      </c>
      <c r="AM44" s="71" t="str">
        <f>IF(C44="","",(W44*VLOOKUP(H44,ADMIN!$F$1:$K$3,3,FALSE)))</f>
        <v/>
      </c>
      <c r="AN44" s="71" t="str">
        <f>IF(C44="","",(Z44*VLOOKUP(H44,ADMIN!$F$1:$K$3,3,FALSE)))</f>
        <v/>
      </c>
      <c r="AO44" s="71" t="str">
        <f>IF(C44="","",IF(G44="Yes",(VLOOKUP(H44,ADMIN!$F$1:$K$3,4,FALSE)*N44),0))</f>
        <v/>
      </c>
      <c r="AP44" s="71" t="str">
        <f>IF(C44="","",IF(G44="Yes",(VLOOKUP(H44,ADMIN!$F$1:$K$3,4,FALSE)*Q44),0))</f>
        <v/>
      </c>
      <c r="AQ44" s="71" t="str">
        <f>IF(C44="","",IF(G44="Yes",(VLOOKUP(H44,ADMIN!$F$1:$K$3,4,FALSE)*T44),0))</f>
        <v/>
      </c>
      <c r="AR44" s="71" t="str">
        <f>IF(C44="","",IF(G44="Yes",(VLOOKUP(H44,ADMIN!$F$1:$K$3,4,FALSE)*W44),0))</f>
        <v/>
      </c>
      <c r="AS44" s="71" t="str">
        <f>IF(C44="","",IF(G44="Yes",(VLOOKUP(H44,ADMIN!$F$1:$K$3,4,FALSE)*Z44),0))</f>
        <v/>
      </c>
      <c r="AT44" s="71" t="str">
        <f>IF(C44="","",(VLOOKUP("Postdoctoral",ADMIN!$F$1:$K$3,5,FALSE)*N44))</f>
        <v/>
      </c>
      <c r="AU44" s="71" t="str">
        <f>IF(C44="","",(VLOOKUP("Postdoctoral",ADMIN!$F$1:$K$3,5,FALSE)*Q44))</f>
        <v/>
      </c>
      <c r="AV44" s="71" t="str">
        <f>IF(C44="","",(VLOOKUP("Postdoctoral",ADMIN!$F$1:$K$3,5,FALSE)*T44))</f>
        <v/>
      </c>
      <c r="AW44" s="71" t="str">
        <f>IF(C44="","",(VLOOKUP("Postdoctoral",ADMIN!$F$1:$K$3,5,FALSE)*W44))</f>
        <v/>
      </c>
      <c r="AX44" s="71" t="str">
        <f>IF(C44="","",(VLOOKUP("Postdoctoral",ADMIN!$F$1:$K$3,5,FALSE)*Z44))</f>
        <v/>
      </c>
      <c r="AY44" s="124" t="str">
        <f>IF(C44="","",(IF(H44="Doctoral",(VLOOKUP("Doctoral",[1]ADMIN!$F$1:$K$3,5,FALSE)*N44)-AT44,0)))</f>
        <v/>
      </c>
      <c r="AZ44" s="124" t="str">
        <f>IF(C44="","",(IF(H44="Doctoral",(VLOOKUP("Doctoral",[1]ADMIN!$F$1:$K$3,5,FALSE)*Q44)-AU44,0)))</f>
        <v/>
      </c>
      <c r="BA44" s="124" t="str">
        <f>IF(C44="","",(IF(H44="Doctoral",(VLOOKUP("Doctoral",[1]ADMIN!$F$1:$K$3,5,FALSE)*T44)-AV44,0)))</f>
        <v/>
      </c>
      <c r="BB44" s="124" t="str">
        <f>IF(C44="","",(IF(H44="Doctoral",(VLOOKUP("Doctoral",[1]ADMIN!$F$1:$K$3,5,FALSE)*W44)-AW44,0)))</f>
        <v/>
      </c>
      <c r="BC44" s="124" t="str">
        <f>IF(C44="","",(IF(H44="Doctoral",(VLOOKUP("Doctoral",[1]ADMIN!$F$1:$K$3,5,FALSE)*Z44)-AX44,0)))</f>
        <v/>
      </c>
      <c r="BD44" s="71" t="str">
        <f>IF(C44="","",(VLOOKUP("Postdoctoral",ADMIN!$F$1:$K$3,6,FALSE)*N44))</f>
        <v/>
      </c>
      <c r="BE44" s="72" t="str">
        <f>IF(C44="","",(VLOOKUP("Postdoctoral",ADMIN!$F$1:$K$3,6,FALSE)*Q44))</f>
        <v/>
      </c>
      <c r="BF44" s="72" t="str">
        <f>IF(C44="","",(VLOOKUP("Postdoctoral",ADMIN!$F$1:$K$3,6,FALSE)*T44))</f>
        <v/>
      </c>
      <c r="BG44" s="72" t="str">
        <f>IF(C44="","",(VLOOKUP("Postdoctoral",ADMIN!$F$1:$K$3,6,FALSE)*W44))</f>
        <v/>
      </c>
      <c r="BH44" s="72" t="str">
        <f>IF(C44="","",(VLOOKUP("Postdoctoral",ADMIN!$F$1:$K$3,6,FALSE)*Z44))</f>
        <v/>
      </c>
      <c r="BI44" s="124" t="str">
        <f>IF(C44="","",(IF(H44="Doctoral",(VLOOKUP("Doctoral",[1]ADMIN!$F$1:$K$3,6,FALSE)*N44)-BD44,0)))</f>
        <v/>
      </c>
      <c r="BJ44" s="125" t="str">
        <f>IF(C44="","",(IF(H44="Doctoral",(VLOOKUP("Doctoral",[1]ADMIN!$F$1:$K$3,6,FALSE)*Q44)-BE44,0)))</f>
        <v/>
      </c>
      <c r="BK44" s="125" t="str">
        <f>IF(C44="","",(IF(H44="Doctoral",(VLOOKUP("Doctoral",[1]ADMIN!$F$1:$K$3,6,FALSE)*T44)-BF44,0)))</f>
        <v/>
      </c>
      <c r="BL44" s="125" t="str">
        <f>IF(C44="","",(IF(H44="Doctoral",(VLOOKUP("Doctoral",[1]ADMIN!$F$1:$K$3,6,FALSE)*W44)-BG44,0)))</f>
        <v/>
      </c>
      <c r="BM44" s="125" t="str">
        <f>IF(C44="","",(IF(H44="Doctoral",(VLOOKUP("Doctoral",[1]ADMIN!$F$1:$K$3,5,FALSE)*Z44)-BH44,0)))</f>
        <v/>
      </c>
      <c r="BN44" s="80" t="str">
        <f t="shared" si="22"/>
        <v/>
      </c>
      <c r="BO44" s="52" t="str">
        <f t="shared" si="23"/>
        <v/>
      </c>
      <c r="BP44" s="52" t="str">
        <f t="shared" si="24"/>
        <v/>
      </c>
      <c r="BQ44" s="52" t="str">
        <f t="shared" si="25"/>
        <v/>
      </c>
      <c r="BR44" s="52" t="str">
        <f t="shared" si="26"/>
        <v/>
      </c>
      <c r="BS44" s="28" t="str">
        <f t="shared" si="27"/>
        <v/>
      </c>
      <c r="BT44" s="23" t="str">
        <f t="shared" si="28"/>
        <v/>
      </c>
      <c r="BU44" s="23" t="str">
        <f t="shared" si="29"/>
        <v/>
      </c>
      <c r="BV44" s="23" t="str">
        <f t="shared" si="30"/>
        <v/>
      </c>
      <c r="BW44" s="39" t="str">
        <f t="shared" si="21"/>
        <v/>
      </c>
      <c r="BX44" s="40"/>
    </row>
    <row r="45" spans="1:77" x14ac:dyDescent="0.2">
      <c r="A45" s="50">
        <v>38</v>
      </c>
      <c r="B45" s="42" t="str">
        <f t="shared" si="18"/>
        <v/>
      </c>
      <c r="C45" s="70"/>
      <c r="D45" s="40"/>
      <c r="E45" s="40"/>
      <c r="F45" s="24"/>
      <c r="G45" s="24"/>
      <c r="H45" s="40"/>
      <c r="I45" s="24"/>
      <c r="J45" s="25"/>
      <c r="K45" s="30"/>
      <c r="L45" s="27">
        <f t="shared" si="19"/>
        <v>44743</v>
      </c>
      <c r="M45" s="31"/>
      <c r="N45" s="48" t="str">
        <f t="shared" si="20"/>
        <v/>
      </c>
      <c r="O45" s="126">
        <f>MAX(L45,[1]ADMIN!$AB$3)</f>
        <v>44743</v>
      </c>
      <c r="P45" s="126">
        <f>MIN(M45,[1]ADMIN!$AG$3)</f>
        <v>45107</v>
      </c>
      <c r="Q45" s="127" t="str">
        <f t="shared" si="12"/>
        <v/>
      </c>
      <c r="R45" s="126">
        <f>MAX(L45,[1]ADMIN!$AB$4)</f>
        <v>45108</v>
      </c>
      <c r="S45" s="126">
        <f>MIN(M45,[1]ADMIN!$AG$4)</f>
        <v>45473</v>
      </c>
      <c r="T45" s="127" t="str">
        <f t="shared" si="13"/>
        <v/>
      </c>
      <c r="U45" s="126">
        <f>MAX(L45,[1]ADMIN!$AB$5)</f>
        <v>45474</v>
      </c>
      <c r="V45" s="126">
        <f>MIN(M45,[1]ADMIN!$AG$5)</f>
        <v>45838</v>
      </c>
      <c r="W45" s="127" t="str">
        <f t="shared" si="14"/>
        <v/>
      </c>
      <c r="X45" s="126">
        <f>MAX(L45,[1]ADMIN!$AB$6)</f>
        <v>45839</v>
      </c>
      <c r="Y45" s="126">
        <f>MIN(M45,[1]ADMIN!$AG$6)</f>
        <v>46203</v>
      </c>
      <c r="Z45" s="127" t="str">
        <f t="shared" si="15"/>
        <v/>
      </c>
      <c r="AA45" s="70"/>
      <c r="AB45" s="62"/>
      <c r="AC45" s="60"/>
      <c r="AD45" s="65"/>
      <c r="AE45" s="71" t="str">
        <f>IF(C45="","",VLOOKUP(IF(OR(AD45=AB45,AD45=""),AB45,AD45),ADMIN!$B:$D,3,FALSE)*VLOOKUP(H45,ADMIN!$F$1:$K$3,2,FALSE)*N45)</f>
        <v/>
      </c>
      <c r="AF45" s="71" t="str">
        <f>IF(C45="","",VLOOKUP(IF(OR(AD45=AB45,AD45=""),AB45,AD45),ADMIN!$B:$D,3,FALSE)*VLOOKUP(H45,ADMIN!$F$1:$K$3,2,FALSE)*Q45)</f>
        <v/>
      </c>
      <c r="AG45" s="71" t="str">
        <f>IF(C45="","",VLOOKUP(IF(OR(AD45=AB45,AD45=""),AB45,AD45),ADMIN!$B:$D,3,FALSE)*VLOOKUP(H45,ADMIN!$F$1:$K$3,2,FALSE)*T45)</f>
        <v/>
      </c>
      <c r="AH45" s="71" t="str">
        <f>IF(C45="","",VLOOKUP(IF(OR(AD45=AB45,AD45=""),AB45,AD45),ADMIN!$B:$D,3,FALSE)*VLOOKUP(H45,ADMIN!$F$1:$K$3,2,FALSE)*W45)</f>
        <v/>
      </c>
      <c r="AI45" s="71" t="str">
        <f>IF(C45="","",VLOOKUP(IF(OR(AD45=AB45,AD45=""),AB45,AD45),ADMIN!$B:$D,3,FALSE)*VLOOKUP(H45,ADMIN!$F$1:$K$3,2,FALSE)*Z45)</f>
        <v/>
      </c>
      <c r="AJ45" s="71" t="str">
        <f>IF(C45="","",(N45*VLOOKUP(H45,ADMIN!$F$1:$K$3,3,FALSE)))</f>
        <v/>
      </c>
      <c r="AK45" s="71" t="str">
        <f>IF(C45="","",(Q45*VLOOKUP(H45,ADMIN!$F$1:$K$3,3,FALSE)))</f>
        <v/>
      </c>
      <c r="AL45" s="71" t="str">
        <f>IF(C45="","",(T45*VLOOKUP(H45,ADMIN!$F$1:$K$3,3,FALSE)))</f>
        <v/>
      </c>
      <c r="AM45" s="71" t="str">
        <f>IF(C45="","",(W45*VLOOKUP(H45,ADMIN!$F$1:$K$3,3,FALSE)))</f>
        <v/>
      </c>
      <c r="AN45" s="71" t="str">
        <f>IF(C45="","",(Z45*VLOOKUP(H45,ADMIN!$F$1:$K$3,3,FALSE)))</f>
        <v/>
      </c>
      <c r="AO45" s="71" t="str">
        <f>IF(C45="","",IF(G45="Yes",(VLOOKUP(H45,ADMIN!$F$1:$K$3,4,FALSE)*N45),0))</f>
        <v/>
      </c>
      <c r="AP45" s="71" t="str">
        <f>IF(C45="","",IF(G45="Yes",(VLOOKUP(H45,ADMIN!$F$1:$K$3,4,FALSE)*Q45),0))</f>
        <v/>
      </c>
      <c r="AQ45" s="71" t="str">
        <f>IF(C45="","",IF(G45="Yes",(VLOOKUP(H45,ADMIN!$F$1:$K$3,4,FALSE)*T45),0))</f>
        <v/>
      </c>
      <c r="AR45" s="71" t="str">
        <f>IF(C45="","",IF(G45="Yes",(VLOOKUP(H45,ADMIN!$F$1:$K$3,4,FALSE)*W45),0))</f>
        <v/>
      </c>
      <c r="AS45" s="71" t="str">
        <f>IF(C45="","",IF(G45="Yes",(VLOOKUP(H45,ADMIN!$F$1:$K$3,4,FALSE)*Z45),0))</f>
        <v/>
      </c>
      <c r="AT45" s="71" t="str">
        <f>IF(C45="","",(VLOOKUP("Postdoctoral",ADMIN!$F$1:$K$3,5,FALSE)*N45))</f>
        <v/>
      </c>
      <c r="AU45" s="71" t="str">
        <f>IF(C45="","",(VLOOKUP("Postdoctoral",ADMIN!$F$1:$K$3,5,FALSE)*Q45))</f>
        <v/>
      </c>
      <c r="AV45" s="71" t="str">
        <f>IF(C45="","",(VLOOKUP("Postdoctoral",ADMIN!$F$1:$K$3,5,FALSE)*T45))</f>
        <v/>
      </c>
      <c r="AW45" s="71" t="str">
        <f>IF(C45="","",(VLOOKUP("Postdoctoral",ADMIN!$F$1:$K$3,5,FALSE)*W45))</f>
        <v/>
      </c>
      <c r="AX45" s="71" t="str">
        <f>IF(C45="","",(VLOOKUP("Postdoctoral",ADMIN!$F$1:$K$3,5,FALSE)*Z45))</f>
        <v/>
      </c>
      <c r="AY45" s="124" t="str">
        <f>IF(C45="","",(IF(H45="Doctoral",(VLOOKUP("Doctoral",[1]ADMIN!$F$1:$K$3,5,FALSE)*N45)-AT45,0)))</f>
        <v/>
      </c>
      <c r="AZ45" s="124" t="str">
        <f>IF(C45="","",(IF(H45="Doctoral",(VLOOKUP("Doctoral",[1]ADMIN!$F$1:$K$3,5,FALSE)*Q45)-AU45,0)))</f>
        <v/>
      </c>
      <c r="BA45" s="124" t="str">
        <f>IF(C45="","",(IF(H45="Doctoral",(VLOOKUP("Doctoral",[1]ADMIN!$F$1:$K$3,5,FALSE)*T45)-AV45,0)))</f>
        <v/>
      </c>
      <c r="BB45" s="124" t="str">
        <f>IF(C45="","",(IF(H45="Doctoral",(VLOOKUP("Doctoral",[1]ADMIN!$F$1:$K$3,5,FALSE)*W45)-AW45,0)))</f>
        <v/>
      </c>
      <c r="BC45" s="124" t="str">
        <f>IF(C45="","",(IF(H45="Doctoral",(VLOOKUP("Doctoral",[1]ADMIN!$F$1:$K$3,5,FALSE)*Z45)-AX45,0)))</f>
        <v/>
      </c>
      <c r="BD45" s="71" t="str">
        <f>IF(C45="","",(VLOOKUP("Postdoctoral",ADMIN!$F$1:$K$3,6,FALSE)*N45))</f>
        <v/>
      </c>
      <c r="BE45" s="72" t="str">
        <f>IF(C45="","",(VLOOKUP("Postdoctoral",ADMIN!$F$1:$K$3,6,FALSE)*Q45))</f>
        <v/>
      </c>
      <c r="BF45" s="72" t="str">
        <f>IF(C45="","",(VLOOKUP("Postdoctoral",ADMIN!$F$1:$K$3,6,FALSE)*T45))</f>
        <v/>
      </c>
      <c r="BG45" s="72" t="str">
        <f>IF(C45="","",(VLOOKUP("Postdoctoral",ADMIN!$F$1:$K$3,6,FALSE)*W45))</f>
        <v/>
      </c>
      <c r="BH45" s="72" t="str">
        <f>IF(C45="","",(VLOOKUP("Postdoctoral",ADMIN!$F$1:$K$3,6,FALSE)*Z45))</f>
        <v/>
      </c>
      <c r="BI45" s="124" t="str">
        <f>IF(C45="","",(IF(H45="Doctoral",(VLOOKUP("Doctoral",[1]ADMIN!$F$1:$K$3,6,FALSE)*N45)-BD45,0)))</f>
        <v/>
      </c>
      <c r="BJ45" s="125" t="str">
        <f>IF(C45="","",(IF(H45="Doctoral",(VLOOKUP("Doctoral",[1]ADMIN!$F$1:$K$3,6,FALSE)*Q45)-BE45,0)))</f>
        <v/>
      </c>
      <c r="BK45" s="125" t="str">
        <f>IF(C45="","",(IF(H45="Doctoral",(VLOOKUP("Doctoral",[1]ADMIN!$F$1:$K$3,6,FALSE)*T45)-BF45,0)))</f>
        <v/>
      </c>
      <c r="BL45" s="125" t="str">
        <f>IF(C45="","",(IF(H45="Doctoral",(VLOOKUP("Doctoral",[1]ADMIN!$F$1:$K$3,6,FALSE)*W45)-BG45,0)))</f>
        <v/>
      </c>
      <c r="BM45" s="125" t="str">
        <f>IF(C45="","",(IF(H45="Doctoral",(VLOOKUP("Doctoral",[1]ADMIN!$F$1:$K$3,5,FALSE)*Z45)-BH45,0)))</f>
        <v/>
      </c>
      <c r="BN45" s="80" t="str">
        <f t="shared" si="22"/>
        <v/>
      </c>
      <c r="BO45" s="52" t="str">
        <f t="shared" si="23"/>
        <v/>
      </c>
      <c r="BP45" s="52" t="str">
        <f t="shared" si="24"/>
        <v/>
      </c>
      <c r="BQ45" s="52" t="str">
        <f t="shared" si="25"/>
        <v/>
      </c>
      <c r="BR45" s="52" t="str">
        <f t="shared" si="26"/>
        <v/>
      </c>
      <c r="BS45" s="28" t="str">
        <f t="shared" si="27"/>
        <v/>
      </c>
      <c r="BT45" s="23" t="str">
        <f t="shared" si="28"/>
        <v/>
      </c>
      <c r="BU45" s="23" t="str">
        <f t="shared" si="29"/>
        <v/>
      </c>
      <c r="BV45" s="23" t="str">
        <f t="shared" si="30"/>
        <v/>
      </c>
      <c r="BW45" s="39" t="str">
        <f t="shared" si="21"/>
        <v/>
      </c>
      <c r="BX45" s="40"/>
    </row>
    <row r="46" spans="1:77" x14ac:dyDescent="0.2">
      <c r="A46" s="50">
        <v>39</v>
      </c>
      <c r="B46" s="42" t="str">
        <f t="shared" si="18"/>
        <v/>
      </c>
      <c r="C46" s="70"/>
      <c r="D46" s="40"/>
      <c r="E46" s="40"/>
      <c r="F46" s="24"/>
      <c r="G46" s="24"/>
      <c r="H46" s="40"/>
      <c r="I46" s="24"/>
      <c r="J46" s="25"/>
      <c r="K46" s="30"/>
      <c r="L46" s="27">
        <f t="shared" si="19"/>
        <v>44743</v>
      </c>
      <c r="M46" s="31"/>
      <c r="N46" s="48" t="str">
        <f t="shared" si="20"/>
        <v/>
      </c>
      <c r="O46" s="126">
        <f>MAX(L46,[1]ADMIN!$AB$3)</f>
        <v>44743</v>
      </c>
      <c r="P46" s="126">
        <f>MIN(M46,[1]ADMIN!$AG$3)</f>
        <v>45107</v>
      </c>
      <c r="Q46" s="127" t="str">
        <f t="shared" si="12"/>
        <v/>
      </c>
      <c r="R46" s="126">
        <f>MAX(L46,[1]ADMIN!$AB$4)</f>
        <v>45108</v>
      </c>
      <c r="S46" s="126">
        <f>MIN(M46,[1]ADMIN!$AG$4)</f>
        <v>45473</v>
      </c>
      <c r="T46" s="127" t="str">
        <f t="shared" si="13"/>
        <v/>
      </c>
      <c r="U46" s="126">
        <f>MAX(L46,[1]ADMIN!$AB$5)</f>
        <v>45474</v>
      </c>
      <c r="V46" s="126">
        <f>MIN(M46,[1]ADMIN!$AG$5)</f>
        <v>45838</v>
      </c>
      <c r="W46" s="127" t="str">
        <f t="shared" si="14"/>
        <v/>
      </c>
      <c r="X46" s="126">
        <f>MAX(L46,[1]ADMIN!$AB$6)</f>
        <v>45839</v>
      </c>
      <c r="Y46" s="126">
        <f>MIN(M46,[1]ADMIN!$AG$6)</f>
        <v>46203</v>
      </c>
      <c r="Z46" s="127" t="str">
        <f t="shared" si="15"/>
        <v/>
      </c>
      <c r="AA46" s="70"/>
      <c r="AB46" s="62"/>
      <c r="AC46" s="60"/>
      <c r="AD46" s="65"/>
      <c r="AE46" s="71" t="str">
        <f>IF(C46="","",VLOOKUP(IF(OR(AD46=AB46,AD46=""),AB46,AD46),ADMIN!$B:$D,3,FALSE)*VLOOKUP(H46,ADMIN!$F$1:$K$3,2,FALSE)*N46)</f>
        <v/>
      </c>
      <c r="AF46" s="71" t="str">
        <f>IF(C46="","",VLOOKUP(IF(OR(AD46=AB46,AD46=""),AB46,AD46),ADMIN!$B:$D,3,FALSE)*VLOOKUP(H46,ADMIN!$F$1:$K$3,2,FALSE)*Q46)</f>
        <v/>
      </c>
      <c r="AG46" s="71" t="str">
        <f>IF(C46="","",VLOOKUP(IF(OR(AD46=AB46,AD46=""),AB46,AD46),ADMIN!$B:$D,3,FALSE)*VLOOKUP(H46,ADMIN!$F$1:$K$3,2,FALSE)*T46)</f>
        <v/>
      </c>
      <c r="AH46" s="71" t="str">
        <f>IF(C46="","",VLOOKUP(IF(OR(AD46=AB46,AD46=""),AB46,AD46),ADMIN!$B:$D,3,FALSE)*VLOOKUP(H46,ADMIN!$F$1:$K$3,2,FALSE)*W46)</f>
        <v/>
      </c>
      <c r="AI46" s="71" t="str">
        <f>IF(C46="","",VLOOKUP(IF(OR(AD46=AB46,AD46=""),AB46,AD46),ADMIN!$B:$D,3,FALSE)*VLOOKUP(H46,ADMIN!$F$1:$K$3,2,FALSE)*Z46)</f>
        <v/>
      </c>
      <c r="AJ46" s="71" t="str">
        <f>IF(C46="","",(N46*VLOOKUP(H46,ADMIN!$F$1:$K$3,3,FALSE)))</f>
        <v/>
      </c>
      <c r="AK46" s="71" t="str">
        <f>IF(C46="","",(Q46*VLOOKUP(H46,ADMIN!$F$1:$K$3,3,FALSE)))</f>
        <v/>
      </c>
      <c r="AL46" s="71" t="str">
        <f>IF(C46="","",(T46*VLOOKUP(H46,ADMIN!$F$1:$K$3,3,FALSE)))</f>
        <v/>
      </c>
      <c r="AM46" s="71" t="str">
        <f>IF(C46="","",(W46*VLOOKUP(H46,ADMIN!$F$1:$K$3,3,FALSE)))</f>
        <v/>
      </c>
      <c r="AN46" s="71" t="str">
        <f>IF(C46="","",(Z46*VLOOKUP(H46,ADMIN!$F$1:$K$3,3,FALSE)))</f>
        <v/>
      </c>
      <c r="AO46" s="71" t="str">
        <f>IF(C46="","",IF(G46="Yes",(VLOOKUP(H46,ADMIN!$F$1:$K$3,4,FALSE)*N46),0))</f>
        <v/>
      </c>
      <c r="AP46" s="71" t="str">
        <f>IF(C46="","",IF(G46="Yes",(VLOOKUP(H46,ADMIN!$F$1:$K$3,4,FALSE)*Q46),0))</f>
        <v/>
      </c>
      <c r="AQ46" s="71" t="str">
        <f>IF(C46="","",IF(G46="Yes",(VLOOKUP(H46,ADMIN!$F$1:$K$3,4,FALSE)*T46),0))</f>
        <v/>
      </c>
      <c r="AR46" s="71" t="str">
        <f>IF(C46="","",IF(G46="Yes",(VLOOKUP(H46,ADMIN!$F$1:$K$3,4,FALSE)*W46),0))</f>
        <v/>
      </c>
      <c r="AS46" s="71" t="str">
        <f>IF(C46="","",IF(G46="Yes",(VLOOKUP(H46,ADMIN!$F$1:$K$3,4,FALSE)*Z46),0))</f>
        <v/>
      </c>
      <c r="AT46" s="71" t="str">
        <f>IF(C46="","",(VLOOKUP("Postdoctoral",ADMIN!$F$1:$K$3,5,FALSE)*N46))</f>
        <v/>
      </c>
      <c r="AU46" s="71" t="str">
        <f>IF(C46="","",(VLOOKUP("Postdoctoral",ADMIN!$F$1:$K$3,5,FALSE)*Q46))</f>
        <v/>
      </c>
      <c r="AV46" s="71" t="str">
        <f>IF(C46="","",(VLOOKUP("Postdoctoral",ADMIN!$F$1:$K$3,5,FALSE)*T46))</f>
        <v/>
      </c>
      <c r="AW46" s="71" t="str">
        <f>IF(C46="","",(VLOOKUP("Postdoctoral",ADMIN!$F$1:$K$3,5,FALSE)*W46))</f>
        <v/>
      </c>
      <c r="AX46" s="71" t="str">
        <f>IF(C46="","",(VLOOKUP("Postdoctoral",ADMIN!$F$1:$K$3,5,FALSE)*Z46))</f>
        <v/>
      </c>
      <c r="AY46" s="124" t="str">
        <f>IF(C46="","",(IF(H46="Doctoral",(VLOOKUP("Doctoral",[1]ADMIN!$F$1:$K$3,5,FALSE)*N46)-AT46,0)))</f>
        <v/>
      </c>
      <c r="AZ46" s="124" t="str">
        <f>IF(C46="","",(IF(H46="Doctoral",(VLOOKUP("Doctoral",[1]ADMIN!$F$1:$K$3,5,FALSE)*Q46)-AU46,0)))</f>
        <v/>
      </c>
      <c r="BA46" s="124" t="str">
        <f>IF(C46="","",(IF(H46="Doctoral",(VLOOKUP("Doctoral",[1]ADMIN!$F$1:$K$3,5,FALSE)*T46)-AV46,0)))</f>
        <v/>
      </c>
      <c r="BB46" s="124" t="str">
        <f>IF(C46="","",(IF(H46="Doctoral",(VLOOKUP("Doctoral",[1]ADMIN!$F$1:$K$3,5,FALSE)*W46)-AW46,0)))</f>
        <v/>
      </c>
      <c r="BC46" s="124" t="str">
        <f>IF(C46="","",(IF(H46="Doctoral",(VLOOKUP("Doctoral",[1]ADMIN!$F$1:$K$3,5,FALSE)*Z46)-AX46,0)))</f>
        <v/>
      </c>
      <c r="BD46" s="71" t="str">
        <f>IF(C46="","",(VLOOKUP("Postdoctoral",ADMIN!$F$1:$K$3,6,FALSE)*N46))</f>
        <v/>
      </c>
      <c r="BE46" s="72" t="str">
        <f>IF(C46="","",(VLOOKUP("Postdoctoral",ADMIN!$F$1:$K$3,6,FALSE)*Q46))</f>
        <v/>
      </c>
      <c r="BF46" s="72" t="str">
        <f>IF(C46="","",(VLOOKUP("Postdoctoral",ADMIN!$F$1:$K$3,6,FALSE)*T46))</f>
        <v/>
      </c>
      <c r="BG46" s="72" t="str">
        <f>IF(C46="","",(VLOOKUP("Postdoctoral",ADMIN!$F$1:$K$3,6,FALSE)*W46))</f>
        <v/>
      </c>
      <c r="BH46" s="72" t="str">
        <f>IF(C46="","",(VLOOKUP("Postdoctoral",ADMIN!$F$1:$K$3,6,FALSE)*Z46))</f>
        <v/>
      </c>
      <c r="BI46" s="124" t="str">
        <f>IF(C46="","",(IF(H46="Doctoral",(VLOOKUP("Doctoral",[1]ADMIN!$F$1:$K$3,6,FALSE)*N46)-BD46,0)))</f>
        <v/>
      </c>
      <c r="BJ46" s="125" t="str">
        <f>IF(C46="","",(IF(H46="Doctoral",(VLOOKUP("Doctoral",[1]ADMIN!$F$1:$K$3,6,FALSE)*Q46)-BE46,0)))</f>
        <v/>
      </c>
      <c r="BK46" s="125" t="str">
        <f>IF(C46="","",(IF(H46="Doctoral",(VLOOKUP("Doctoral",[1]ADMIN!$F$1:$K$3,6,FALSE)*T46)-BF46,0)))</f>
        <v/>
      </c>
      <c r="BL46" s="125" t="str">
        <f>IF(C46="","",(IF(H46="Doctoral",(VLOOKUP("Doctoral",[1]ADMIN!$F$1:$K$3,6,FALSE)*W46)-BG46,0)))</f>
        <v/>
      </c>
      <c r="BM46" s="125" t="str">
        <f>IF(C46="","",(IF(H46="Doctoral",(VLOOKUP("Doctoral",[1]ADMIN!$F$1:$K$3,5,FALSE)*Z46)-BH46,0)))</f>
        <v/>
      </c>
      <c r="BN46" s="80" t="str">
        <f t="shared" si="22"/>
        <v/>
      </c>
      <c r="BO46" s="52" t="str">
        <f t="shared" si="23"/>
        <v/>
      </c>
      <c r="BP46" s="52" t="str">
        <f t="shared" si="24"/>
        <v/>
      </c>
      <c r="BQ46" s="52" t="str">
        <f t="shared" si="25"/>
        <v/>
      </c>
      <c r="BR46" s="52" t="str">
        <f t="shared" si="26"/>
        <v/>
      </c>
      <c r="BS46" s="28" t="str">
        <f t="shared" si="27"/>
        <v/>
      </c>
      <c r="BT46" s="23" t="str">
        <f t="shared" si="28"/>
        <v/>
      </c>
      <c r="BU46" s="23" t="str">
        <f t="shared" si="29"/>
        <v/>
      </c>
      <c r="BV46" s="23" t="str">
        <f t="shared" si="30"/>
        <v/>
      </c>
      <c r="BW46" s="39" t="str">
        <f t="shared" si="21"/>
        <v/>
      </c>
      <c r="BX46" s="40"/>
    </row>
    <row r="47" spans="1:77" x14ac:dyDescent="0.2">
      <c r="A47" s="50">
        <v>40</v>
      </c>
      <c r="B47" s="42" t="str">
        <f t="shared" si="18"/>
        <v/>
      </c>
      <c r="C47" s="70"/>
      <c r="D47" s="40"/>
      <c r="E47" s="40"/>
      <c r="F47" s="24"/>
      <c r="G47" s="24"/>
      <c r="H47" s="40"/>
      <c r="I47" s="24"/>
      <c r="J47" s="25"/>
      <c r="K47" s="30"/>
      <c r="L47" s="27">
        <f t="shared" si="19"/>
        <v>44743</v>
      </c>
      <c r="M47" s="31"/>
      <c r="N47" s="48" t="str">
        <f t="shared" si="20"/>
        <v/>
      </c>
      <c r="O47" s="126">
        <f>MAX(L47,[1]ADMIN!$AB$3)</f>
        <v>44743</v>
      </c>
      <c r="P47" s="126">
        <f>MIN(M47,[1]ADMIN!$AG$3)</f>
        <v>45107</v>
      </c>
      <c r="Q47" s="127" t="str">
        <f t="shared" si="12"/>
        <v/>
      </c>
      <c r="R47" s="126">
        <f>MAX(L47,[1]ADMIN!$AB$4)</f>
        <v>45108</v>
      </c>
      <c r="S47" s="126">
        <f>MIN(M47,[1]ADMIN!$AG$4)</f>
        <v>45473</v>
      </c>
      <c r="T47" s="127" t="str">
        <f t="shared" si="13"/>
        <v/>
      </c>
      <c r="U47" s="126">
        <f>MAX(L47,[1]ADMIN!$AB$5)</f>
        <v>45474</v>
      </c>
      <c r="V47" s="126">
        <f>MIN(M47,[1]ADMIN!$AG$5)</f>
        <v>45838</v>
      </c>
      <c r="W47" s="127" t="str">
        <f t="shared" si="14"/>
        <v/>
      </c>
      <c r="X47" s="126">
        <f>MAX(L47,[1]ADMIN!$AB$6)</f>
        <v>45839</v>
      </c>
      <c r="Y47" s="126">
        <f>MIN(M47,[1]ADMIN!$AG$6)</f>
        <v>46203</v>
      </c>
      <c r="Z47" s="127" t="str">
        <f t="shared" si="15"/>
        <v/>
      </c>
      <c r="AA47" s="70"/>
      <c r="AB47" s="62"/>
      <c r="AC47" s="60"/>
      <c r="AD47" s="65"/>
      <c r="AE47" s="71" t="str">
        <f>IF(C47="","",VLOOKUP(IF(OR(AD47=AB47,AD47=""),AB47,AD47),ADMIN!$B:$D,3,FALSE)*VLOOKUP(H47,ADMIN!$F$1:$K$3,2,FALSE)*N47)</f>
        <v/>
      </c>
      <c r="AF47" s="71" t="str">
        <f>IF(C47="","",VLOOKUP(IF(OR(AD47=AB47,AD47=""),AB47,AD47),ADMIN!$B:$D,3,FALSE)*VLOOKUP(H47,ADMIN!$F$1:$K$3,2,FALSE)*Q47)</f>
        <v/>
      </c>
      <c r="AG47" s="71" t="str">
        <f>IF(C47="","",VLOOKUP(IF(OR(AD47=AB47,AD47=""),AB47,AD47),ADMIN!$B:$D,3,FALSE)*VLOOKUP(H47,ADMIN!$F$1:$K$3,2,FALSE)*T47)</f>
        <v/>
      </c>
      <c r="AH47" s="71" t="str">
        <f>IF(C47="","",VLOOKUP(IF(OR(AD47=AB47,AD47=""),AB47,AD47),ADMIN!$B:$D,3,FALSE)*VLOOKUP(H47,ADMIN!$F$1:$K$3,2,FALSE)*W47)</f>
        <v/>
      </c>
      <c r="AI47" s="71" t="str">
        <f>IF(C47="","",VLOOKUP(IF(OR(AD47=AB47,AD47=""),AB47,AD47),ADMIN!$B:$D,3,FALSE)*VLOOKUP(H47,ADMIN!$F$1:$K$3,2,FALSE)*Z47)</f>
        <v/>
      </c>
      <c r="AJ47" s="71" t="str">
        <f>IF(C47="","",(N47*VLOOKUP(H47,ADMIN!$F$1:$K$3,3,FALSE)))</f>
        <v/>
      </c>
      <c r="AK47" s="71" t="str">
        <f>IF(C47="","",(Q47*VLOOKUP(H47,ADMIN!$F$1:$K$3,3,FALSE)))</f>
        <v/>
      </c>
      <c r="AL47" s="71" t="str">
        <f>IF(C47="","",(T47*VLOOKUP(H47,ADMIN!$F$1:$K$3,3,FALSE)))</f>
        <v/>
      </c>
      <c r="AM47" s="71" t="str">
        <f>IF(C47="","",(W47*VLOOKUP(H47,ADMIN!$F$1:$K$3,3,FALSE)))</f>
        <v/>
      </c>
      <c r="AN47" s="71" t="str">
        <f>IF(C47="","",(Z47*VLOOKUP(H47,ADMIN!$F$1:$K$3,3,FALSE)))</f>
        <v/>
      </c>
      <c r="AO47" s="71" t="str">
        <f>IF(C47="","",IF(G47="Yes",(VLOOKUP(H47,ADMIN!$F$1:$K$3,4,FALSE)*N47),0))</f>
        <v/>
      </c>
      <c r="AP47" s="71" t="str">
        <f>IF(C47="","",IF(G47="Yes",(VLOOKUP(H47,ADMIN!$F$1:$K$3,4,FALSE)*Q47),0))</f>
        <v/>
      </c>
      <c r="AQ47" s="71" t="str">
        <f>IF(C47="","",IF(G47="Yes",(VLOOKUP(H47,ADMIN!$F$1:$K$3,4,FALSE)*T47),0))</f>
        <v/>
      </c>
      <c r="AR47" s="71" t="str">
        <f>IF(C47="","",IF(G47="Yes",(VLOOKUP(H47,ADMIN!$F$1:$K$3,4,FALSE)*W47),0))</f>
        <v/>
      </c>
      <c r="AS47" s="71" t="str">
        <f>IF(C47="","",IF(G47="Yes",(VLOOKUP(H47,ADMIN!$F$1:$K$3,4,FALSE)*Z47),0))</f>
        <v/>
      </c>
      <c r="AT47" s="71" t="str">
        <f>IF(C47="","",(VLOOKUP("Postdoctoral",ADMIN!$F$1:$K$3,5,FALSE)*N47))</f>
        <v/>
      </c>
      <c r="AU47" s="71" t="str">
        <f>IF(C47="","",(VLOOKUP("Postdoctoral",ADMIN!$F$1:$K$3,5,FALSE)*Q47))</f>
        <v/>
      </c>
      <c r="AV47" s="71" t="str">
        <f>IF(C47="","",(VLOOKUP("Postdoctoral",ADMIN!$F$1:$K$3,5,FALSE)*T47))</f>
        <v/>
      </c>
      <c r="AW47" s="71" t="str">
        <f>IF(C47="","",(VLOOKUP("Postdoctoral",ADMIN!$F$1:$K$3,5,FALSE)*W47))</f>
        <v/>
      </c>
      <c r="AX47" s="71" t="str">
        <f>IF(C47="","",(VLOOKUP("Postdoctoral",ADMIN!$F$1:$K$3,5,FALSE)*Z47))</f>
        <v/>
      </c>
      <c r="AY47" s="124" t="str">
        <f>IF(C47="","",(IF(H47="Doctoral",(VLOOKUP("Doctoral",[1]ADMIN!$F$1:$K$3,5,FALSE)*N47)-AT47,0)))</f>
        <v/>
      </c>
      <c r="AZ47" s="124" t="str">
        <f>IF(C47="","",(IF(H47="Doctoral",(VLOOKUP("Doctoral",[1]ADMIN!$F$1:$K$3,5,FALSE)*Q47)-AU47,0)))</f>
        <v/>
      </c>
      <c r="BA47" s="124" t="str">
        <f>IF(C47="","",(IF(H47="Doctoral",(VLOOKUP("Doctoral",[1]ADMIN!$F$1:$K$3,5,FALSE)*T47)-AV47,0)))</f>
        <v/>
      </c>
      <c r="BB47" s="124" t="str">
        <f>IF(C47="","",(IF(H47="Doctoral",(VLOOKUP("Doctoral",[1]ADMIN!$F$1:$K$3,5,FALSE)*W47)-AW47,0)))</f>
        <v/>
      </c>
      <c r="BC47" s="124" t="str">
        <f>IF(C47="","",(IF(H47="Doctoral",(VLOOKUP("Doctoral",[1]ADMIN!$F$1:$K$3,5,FALSE)*Z47)-AX47,0)))</f>
        <v/>
      </c>
      <c r="BD47" s="71" t="str">
        <f>IF(C47="","",(VLOOKUP("Postdoctoral",ADMIN!$F$1:$K$3,6,FALSE)*N47))</f>
        <v/>
      </c>
      <c r="BE47" s="72" t="str">
        <f>IF(C47="","",(VLOOKUP("Postdoctoral",ADMIN!$F$1:$K$3,6,FALSE)*Q47))</f>
        <v/>
      </c>
      <c r="BF47" s="72" t="str">
        <f>IF(C47="","",(VLOOKUP("Postdoctoral",ADMIN!$F$1:$K$3,6,FALSE)*T47))</f>
        <v/>
      </c>
      <c r="BG47" s="72" t="str">
        <f>IF(C47="","",(VLOOKUP("Postdoctoral",ADMIN!$F$1:$K$3,6,FALSE)*W47))</f>
        <v/>
      </c>
      <c r="BH47" s="72" t="str">
        <f>IF(C47="","",(VLOOKUP("Postdoctoral",ADMIN!$F$1:$K$3,6,FALSE)*Z47))</f>
        <v/>
      </c>
      <c r="BI47" s="124" t="str">
        <f>IF(C47="","",(IF(H47="Doctoral",(VLOOKUP("Doctoral",[1]ADMIN!$F$1:$K$3,6,FALSE)*N47)-BD47,0)))</f>
        <v/>
      </c>
      <c r="BJ47" s="125" t="str">
        <f>IF(C47="","",(IF(H47="Doctoral",(VLOOKUP("Doctoral",[1]ADMIN!$F$1:$K$3,6,FALSE)*Q47)-BE47,0)))</f>
        <v/>
      </c>
      <c r="BK47" s="125" t="str">
        <f>IF(C47="","",(IF(H47="Doctoral",(VLOOKUP("Doctoral",[1]ADMIN!$F$1:$K$3,6,FALSE)*T47)-BF47,0)))</f>
        <v/>
      </c>
      <c r="BL47" s="125" t="str">
        <f>IF(C47="","",(IF(H47="Doctoral",(VLOOKUP("Doctoral",[1]ADMIN!$F$1:$K$3,6,FALSE)*W47)-BG47,0)))</f>
        <v/>
      </c>
      <c r="BM47" s="125" t="str">
        <f>IF(C47="","",(IF(H47="Doctoral",(VLOOKUP("Doctoral",[1]ADMIN!$F$1:$K$3,5,FALSE)*Z47)-BH47,0)))</f>
        <v/>
      </c>
      <c r="BN47" s="80" t="str">
        <f t="shared" si="22"/>
        <v/>
      </c>
      <c r="BO47" s="52" t="str">
        <f t="shared" si="23"/>
        <v/>
      </c>
      <c r="BP47" s="52" t="str">
        <f t="shared" si="24"/>
        <v/>
      </c>
      <c r="BQ47" s="52" t="str">
        <f t="shared" si="25"/>
        <v/>
      </c>
      <c r="BR47" s="52" t="str">
        <f t="shared" si="26"/>
        <v/>
      </c>
      <c r="BS47" s="28" t="str">
        <f t="shared" si="27"/>
        <v/>
      </c>
      <c r="BT47" s="23" t="str">
        <f t="shared" si="28"/>
        <v/>
      </c>
      <c r="BU47" s="23" t="str">
        <f t="shared" si="29"/>
        <v/>
      </c>
      <c r="BV47" s="23" t="str">
        <f t="shared" si="30"/>
        <v/>
      </c>
      <c r="BW47" s="39" t="str">
        <f t="shared" si="21"/>
        <v/>
      </c>
      <c r="BX47" s="40"/>
    </row>
    <row r="48" spans="1:77" x14ac:dyDescent="0.2">
      <c r="A48" s="50">
        <v>41</v>
      </c>
      <c r="B48" s="42" t="str">
        <f t="shared" si="18"/>
        <v/>
      </c>
      <c r="C48" s="70"/>
      <c r="D48" s="40"/>
      <c r="E48" s="40"/>
      <c r="F48" s="24"/>
      <c r="G48" s="24"/>
      <c r="H48" s="40"/>
      <c r="I48" s="24"/>
      <c r="J48" s="25"/>
      <c r="K48" s="30"/>
      <c r="L48" s="27">
        <f t="shared" si="19"/>
        <v>44743</v>
      </c>
      <c r="M48" s="31"/>
      <c r="N48" s="48" t="str">
        <f t="shared" si="20"/>
        <v/>
      </c>
      <c r="O48" s="126">
        <f>MAX(L48,[1]ADMIN!$AB$3)</f>
        <v>44743</v>
      </c>
      <c r="P48" s="126">
        <f>MIN(M48,[1]ADMIN!$AG$3)</f>
        <v>45107</v>
      </c>
      <c r="Q48" s="127" t="str">
        <f t="shared" si="12"/>
        <v/>
      </c>
      <c r="R48" s="126">
        <f>MAX(L48,[1]ADMIN!$AB$4)</f>
        <v>45108</v>
      </c>
      <c r="S48" s="126">
        <f>MIN(M48,[1]ADMIN!$AG$4)</f>
        <v>45473</v>
      </c>
      <c r="T48" s="127" t="str">
        <f t="shared" si="13"/>
        <v/>
      </c>
      <c r="U48" s="126">
        <f>MAX(L48,[1]ADMIN!$AB$5)</f>
        <v>45474</v>
      </c>
      <c r="V48" s="126">
        <f>MIN(M48,[1]ADMIN!$AG$5)</f>
        <v>45838</v>
      </c>
      <c r="W48" s="127" t="str">
        <f t="shared" si="14"/>
        <v/>
      </c>
      <c r="X48" s="126">
        <f>MAX(L48,[1]ADMIN!$AB$6)</f>
        <v>45839</v>
      </c>
      <c r="Y48" s="126">
        <f>MIN(M48,[1]ADMIN!$AG$6)</f>
        <v>46203</v>
      </c>
      <c r="Z48" s="127" t="str">
        <f t="shared" si="15"/>
        <v/>
      </c>
      <c r="AA48" s="70"/>
      <c r="AB48" s="62"/>
      <c r="AC48" s="60"/>
      <c r="AD48" s="65"/>
      <c r="AE48" s="71" t="str">
        <f>IF(C48="","",VLOOKUP(IF(OR(AD48=AB48,AD48=""),AB48,AD48),ADMIN!$B:$D,3,FALSE)*VLOOKUP(H48,ADMIN!$F$1:$K$3,2,FALSE)*N48)</f>
        <v/>
      </c>
      <c r="AF48" s="71" t="str">
        <f>IF(C48="","",VLOOKUP(IF(OR(AD48=AB48,AD48=""),AB48,AD48),ADMIN!$B:$D,3,FALSE)*VLOOKUP(H48,ADMIN!$F$1:$K$3,2,FALSE)*Q48)</f>
        <v/>
      </c>
      <c r="AG48" s="71" t="str">
        <f>IF(C48="","",VLOOKUP(IF(OR(AD48=AB48,AD48=""),AB48,AD48),ADMIN!$B:$D,3,FALSE)*VLOOKUP(H48,ADMIN!$F$1:$K$3,2,FALSE)*T48)</f>
        <v/>
      </c>
      <c r="AH48" s="71" t="str">
        <f>IF(C48="","",VLOOKUP(IF(OR(AD48=AB48,AD48=""),AB48,AD48),ADMIN!$B:$D,3,FALSE)*VLOOKUP(H48,ADMIN!$F$1:$K$3,2,FALSE)*W48)</f>
        <v/>
      </c>
      <c r="AI48" s="71" t="str">
        <f>IF(C48="","",VLOOKUP(IF(OR(AD48=AB48,AD48=""),AB48,AD48),ADMIN!$B:$D,3,FALSE)*VLOOKUP(H48,ADMIN!$F$1:$K$3,2,FALSE)*Z48)</f>
        <v/>
      </c>
      <c r="AJ48" s="71" t="str">
        <f>IF(C48="","",(N48*VLOOKUP(H48,ADMIN!$F$1:$K$3,3,FALSE)))</f>
        <v/>
      </c>
      <c r="AK48" s="71" t="str">
        <f>IF(C48="","",(Q48*VLOOKUP(H48,ADMIN!$F$1:$K$3,3,FALSE)))</f>
        <v/>
      </c>
      <c r="AL48" s="71" t="str">
        <f>IF(C48="","",(T48*VLOOKUP(H48,ADMIN!$F$1:$K$3,3,FALSE)))</f>
        <v/>
      </c>
      <c r="AM48" s="71" t="str">
        <f>IF(C48="","",(W48*VLOOKUP(H48,ADMIN!$F$1:$K$3,3,FALSE)))</f>
        <v/>
      </c>
      <c r="AN48" s="71" t="str">
        <f>IF(C48="","",(Z48*VLOOKUP(H48,ADMIN!$F$1:$K$3,3,FALSE)))</f>
        <v/>
      </c>
      <c r="AO48" s="71" t="str">
        <f>IF(C48="","",IF(G48="Yes",(VLOOKUP(H48,ADMIN!$F$1:$K$3,4,FALSE)*N48),0))</f>
        <v/>
      </c>
      <c r="AP48" s="71" t="str">
        <f>IF(C48="","",IF(G48="Yes",(VLOOKUP(H48,ADMIN!$F$1:$K$3,4,FALSE)*Q48),0))</f>
        <v/>
      </c>
      <c r="AQ48" s="71" t="str">
        <f>IF(C48="","",IF(G48="Yes",(VLOOKUP(H48,ADMIN!$F$1:$K$3,4,FALSE)*T48),0))</f>
        <v/>
      </c>
      <c r="AR48" s="71" t="str">
        <f>IF(C48="","",IF(G48="Yes",(VLOOKUP(H48,ADMIN!$F$1:$K$3,4,FALSE)*W48),0))</f>
        <v/>
      </c>
      <c r="AS48" s="71" t="str">
        <f>IF(C48="","",IF(G48="Yes",(VLOOKUP(H48,ADMIN!$F$1:$K$3,4,FALSE)*Z48),0))</f>
        <v/>
      </c>
      <c r="AT48" s="71" t="str">
        <f>IF(C48="","",(VLOOKUP("Postdoctoral",ADMIN!$F$1:$K$3,5,FALSE)*N48))</f>
        <v/>
      </c>
      <c r="AU48" s="71" t="str">
        <f>IF(C48="","",(VLOOKUP("Postdoctoral",ADMIN!$F$1:$K$3,5,FALSE)*Q48))</f>
        <v/>
      </c>
      <c r="AV48" s="71" t="str">
        <f>IF(C48="","",(VLOOKUP("Postdoctoral",ADMIN!$F$1:$K$3,5,FALSE)*T48))</f>
        <v/>
      </c>
      <c r="AW48" s="71" t="str">
        <f>IF(C48="","",(VLOOKUP("Postdoctoral",ADMIN!$F$1:$K$3,5,FALSE)*W48))</f>
        <v/>
      </c>
      <c r="AX48" s="71" t="str">
        <f>IF(C48="","",(VLOOKUP("Postdoctoral",ADMIN!$F$1:$K$3,5,FALSE)*Z48))</f>
        <v/>
      </c>
      <c r="AY48" s="124" t="str">
        <f>IF(C48="","",(IF(H48="Doctoral",(VLOOKUP("Doctoral",[1]ADMIN!$F$1:$K$3,5,FALSE)*N48)-AT48,0)))</f>
        <v/>
      </c>
      <c r="AZ48" s="124" t="str">
        <f>IF(C48="","",(IF(H48="Doctoral",(VLOOKUP("Doctoral",[1]ADMIN!$F$1:$K$3,5,FALSE)*Q48)-AU48,0)))</f>
        <v/>
      </c>
      <c r="BA48" s="124" t="str">
        <f>IF(C48="","",(IF(H48="Doctoral",(VLOOKUP("Doctoral",[1]ADMIN!$F$1:$K$3,5,FALSE)*T48)-AV48,0)))</f>
        <v/>
      </c>
      <c r="BB48" s="124" t="str">
        <f>IF(C48="","",(IF(H48="Doctoral",(VLOOKUP("Doctoral",[1]ADMIN!$F$1:$K$3,5,FALSE)*W48)-AW48,0)))</f>
        <v/>
      </c>
      <c r="BC48" s="124" t="str">
        <f>IF(C48="","",(IF(H48="Doctoral",(VLOOKUP("Doctoral",[1]ADMIN!$F$1:$K$3,5,FALSE)*Z48)-AX48,0)))</f>
        <v/>
      </c>
      <c r="BD48" s="71" t="str">
        <f>IF(C48="","",(VLOOKUP("Postdoctoral",ADMIN!$F$1:$K$3,6,FALSE)*N48))</f>
        <v/>
      </c>
      <c r="BE48" s="72" t="str">
        <f>IF(C48="","",(VLOOKUP("Postdoctoral",ADMIN!$F$1:$K$3,6,FALSE)*Q48))</f>
        <v/>
      </c>
      <c r="BF48" s="72" t="str">
        <f>IF(C48="","",(VLOOKUP("Postdoctoral",ADMIN!$F$1:$K$3,6,FALSE)*T48))</f>
        <v/>
      </c>
      <c r="BG48" s="72" t="str">
        <f>IF(C48="","",(VLOOKUP("Postdoctoral",ADMIN!$F$1:$K$3,6,FALSE)*W48))</f>
        <v/>
      </c>
      <c r="BH48" s="72" t="str">
        <f>IF(C48="","",(VLOOKUP("Postdoctoral",ADMIN!$F$1:$K$3,6,FALSE)*Z48))</f>
        <v/>
      </c>
      <c r="BI48" s="124" t="str">
        <f>IF(C48="","",(IF(H48="Doctoral",(VLOOKUP("Doctoral",[1]ADMIN!$F$1:$K$3,6,FALSE)*N48)-BD48,0)))</f>
        <v/>
      </c>
      <c r="BJ48" s="125" t="str">
        <f>IF(C48="","",(IF(H48="Doctoral",(VLOOKUP("Doctoral",[1]ADMIN!$F$1:$K$3,6,FALSE)*Q48)-BE48,0)))</f>
        <v/>
      </c>
      <c r="BK48" s="125" t="str">
        <f>IF(C48="","",(IF(H48="Doctoral",(VLOOKUP("Doctoral",[1]ADMIN!$F$1:$K$3,6,FALSE)*T48)-BF48,0)))</f>
        <v/>
      </c>
      <c r="BL48" s="125" t="str">
        <f>IF(C48="","",(IF(H48="Doctoral",(VLOOKUP("Doctoral",[1]ADMIN!$F$1:$K$3,6,FALSE)*W48)-BG48,0)))</f>
        <v/>
      </c>
      <c r="BM48" s="125" t="str">
        <f>IF(C48="","",(IF(H48="Doctoral",(VLOOKUP("Doctoral",[1]ADMIN!$F$1:$K$3,5,FALSE)*Z48)-BH48,0)))</f>
        <v/>
      </c>
      <c r="BN48" s="80" t="str">
        <f t="shared" si="22"/>
        <v/>
      </c>
      <c r="BO48" s="52" t="str">
        <f t="shared" si="23"/>
        <v/>
      </c>
      <c r="BP48" s="52" t="str">
        <f t="shared" si="24"/>
        <v/>
      </c>
      <c r="BQ48" s="52" t="str">
        <f t="shared" si="25"/>
        <v/>
      </c>
      <c r="BR48" s="52" t="str">
        <f t="shared" si="26"/>
        <v/>
      </c>
      <c r="BS48" s="28" t="str">
        <f t="shared" si="27"/>
        <v/>
      </c>
      <c r="BT48" s="23" t="str">
        <f t="shared" si="28"/>
        <v/>
      </c>
      <c r="BU48" s="23" t="str">
        <f t="shared" si="29"/>
        <v/>
      </c>
      <c r="BV48" s="23" t="str">
        <f t="shared" si="30"/>
        <v/>
      </c>
      <c r="BW48" s="39" t="str">
        <f t="shared" si="21"/>
        <v/>
      </c>
      <c r="BX48" s="40"/>
    </row>
    <row r="49" spans="1:76" x14ac:dyDescent="0.2">
      <c r="A49" s="50">
        <v>42</v>
      </c>
      <c r="B49" s="42" t="str">
        <f t="shared" si="18"/>
        <v/>
      </c>
      <c r="C49" s="70"/>
      <c r="D49" s="40"/>
      <c r="E49" s="40"/>
      <c r="F49" s="24"/>
      <c r="G49" s="24"/>
      <c r="H49" s="40"/>
      <c r="I49" s="24"/>
      <c r="J49" s="25"/>
      <c r="K49" s="30"/>
      <c r="L49" s="27">
        <f t="shared" si="19"/>
        <v>44743</v>
      </c>
      <c r="M49" s="31"/>
      <c r="N49" s="48" t="str">
        <f t="shared" si="20"/>
        <v/>
      </c>
      <c r="O49" s="126">
        <f>MAX(L49,[1]ADMIN!$AB$3)</f>
        <v>44743</v>
      </c>
      <c r="P49" s="126">
        <f>MIN(M49,[1]ADMIN!$AG$3)</f>
        <v>45107</v>
      </c>
      <c r="Q49" s="127" t="str">
        <f t="shared" si="12"/>
        <v/>
      </c>
      <c r="R49" s="126">
        <f>MAX(L49,[1]ADMIN!$AB$4)</f>
        <v>45108</v>
      </c>
      <c r="S49" s="126">
        <f>MIN(M49,[1]ADMIN!$AG$4)</f>
        <v>45473</v>
      </c>
      <c r="T49" s="127" t="str">
        <f t="shared" si="13"/>
        <v/>
      </c>
      <c r="U49" s="126">
        <f>MAX(L49,[1]ADMIN!$AB$5)</f>
        <v>45474</v>
      </c>
      <c r="V49" s="126">
        <f>MIN(M49,[1]ADMIN!$AG$5)</f>
        <v>45838</v>
      </c>
      <c r="W49" s="127" t="str">
        <f t="shared" si="14"/>
        <v/>
      </c>
      <c r="X49" s="126">
        <f>MAX(L49,[1]ADMIN!$AB$6)</f>
        <v>45839</v>
      </c>
      <c r="Y49" s="126">
        <f>MIN(M49,[1]ADMIN!$AG$6)</f>
        <v>46203</v>
      </c>
      <c r="Z49" s="127" t="str">
        <f t="shared" si="15"/>
        <v/>
      </c>
      <c r="AA49" s="70"/>
      <c r="AB49" s="62"/>
      <c r="AC49" s="60"/>
      <c r="AD49" s="65"/>
      <c r="AE49" s="71" t="str">
        <f>IF(C49="","",VLOOKUP(IF(OR(AD49=AB49,AD49=""),AB49,AD49),ADMIN!$B:$D,3,FALSE)*VLOOKUP(H49,ADMIN!$F$1:$K$3,2,FALSE)*N49)</f>
        <v/>
      </c>
      <c r="AF49" s="71" t="str">
        <f>IF(C49="","",VLOOKUP(IF(OR(AD49=AB49,AD49=""),AB49,AD49),ADMIN!$B:$D,3,FALSE)*VLOOKUP(H49,ADMIN!$F$1:$K$3,2,FALSE)*Q49)</f>
        <v/>
      </c>
      <c r="AG49" s="71" t="str">
        <f>IF(C49="","",VLOOKUP(IF(OR(AD49=AB49,AD49=""),AB49,AD49),ADMIN!$B:$D,3,FALSE)*VLOOKUP(H49,ADMIN!$F$1:$K$3,2,FALSE)*T49)</f>
        <v/>
      </c>
      <c r="AH49" s="71" t="str">
        <f>IF(C49="","",VLOOKUP(IF(OR(AD49=AB49,AD49=""),AB49,AD49),ADMIN!$B:$D,3,FALSE)*VLOOKUP(H49,ADMIN!$F$1:$K$3,2,FALSE)*W49)</f>
        <v/>
      </c>
      <c r="AI49" s="71" t="str">
        <f>IF(C49="","",VLOOKUP(IF(OR(AD49=AB49,AD49=""),AB49,AD49),ADMIN!$B:$D,3,FALSE)*VLOOKUP(H49,ADMIN!$F$1:$K$3,2,FALSE)*Z49)</f>
        <v/>
      </c>
      <c r="AJ49" s="71" t="str">
        <f>IF(C49="","",(N49*VLOOKUP(H49,ADMIN!$F$1:$K$3,3,FALSE)))</f>
        <v/>
      </c>
      <c r="AK49" s="71" t="str">
        <f>IF(C49="","",(Q49*VLOOKUP(H49,ADMIN!$F$1:$K$3,3,FALSE)))</f>
        <v/>
      </c>
      <c r="AL49" s="71" t="str">
        <f>IF(C49="","",(T49*VLOOKUP(H49,ADMIN!$F$1:$K$3,3,FALSE)))</f>
        <v/>
      </c>
      <c r="AM49" s="71" t="str">
        <f>IF(C49="","",(W49*VLOOKUP(H49,ADMIN!$F$1:$K$3,3,FALSE)))</f>
        <v/>
      </c>
      <c r="AN49" s="71" t="str">
        <f>IF(C49="","",(Z49*VLOOKUP(H49,ADMIN!$F$1:$K$3,3,FALSE)))</f>
        <v/>
      </c>
      <c r="AO49" s="71" t="str">
        <f>IF(C49="","",IF(G49="Yes",(VLOOKUP(H49,ADMIN!$F$1:$K$3,4,FALSE)*N49),0))</f>
        <v/>
      </c>
      <c r="AP49" s="71" t="str">
        <f>IF(C49="","",IF(G49="Yes",(VLOOKUP(H49,ADMIN!$F$1:$K$3,4,FALSE)*Q49),0))</f>
        <v/>
      </c>
      <c r="AQ49" s="71" t="str">
        <f>IF(C49="","",IF(G49="Yes",(VLOOKUP(H49,ADMIN!$F$1:$K$3,4,FALSE)*T49),0))</f>
        <v/>
      </c>
      <c r="AR49" s="71" t="str">
        <f>IF(C49="","",IF(G49="Yes",(VLOOKUP(H49,ADMIN!$F$1:$K$3,4,FALSE)*W49),0))</f>
        <v/>
      </c>
      <c r="AS49" s="71" t="str">
        <f>IF(C49="","",IF(G49="Yes",(VLOOKUP(H49,ADMIN!$F$1:$K$3,4,FALSE)*Z49),0))</f>
        <v/>
      </c>
      <c r="AT49" s="71" t="str">
        <f>IF(C49="","",(VLOOKUP("Postdoctoral",ADMIN!$F$1:$K$3,5,FALSE)*N49))</f>
        <v/>
      </c>
      <c r="AU49" s="71" t="str">
        <f>IF(C49="","",(VLOOKUP("Postdoctoral",ADMIN!$F$1:$K$3,5,FALSE)*Q49))</f>
        <v/>
      </c>
      <c r="AV49" s="71" t="str">
        <f>IF(C49="","",(VLOOKUP("Postdoctoral",ADMIN!$F$1:$K$3,5,FALSE)*T49))</f>
        <v/>
      </c>
      <c r="AW49" s="71" t="str">
        <f>IF(C49="","",(VLOOKUP("Postdoctoral",ADMIN!$F$1:$K$3,5,FALSE)*W49))</f>
        <v/>
      </c>
      <c r="AX49" s="71" t="str">
        <f>IF(C49="","",(VLOOKUP("Postdoctoral",ADMIN!$F$1:$K$3,5,FALSE)*Z49))</f>
        <v/>
      </c>
      <c r="AY49" s="124" t="str">
        <f>IF(C49="","",(IF(H49="Doctoral",(VLOOKUP("Doctoral",[1]ADMIN!$F$1:$K$3,5,FALSE)*N49)-AT49,0)))</f>
        <v/>
      </c>
      <c r="AZ49" s="124" t="str">
        <f>IF(C49="","",(IF(H49="Doctoral",(VLOOKUP("Doctoral",[1]ADMIN!$F$1:$K$3,5,FALSE)*Q49)-AU49,0)))</f>
        <v/>
      </c>
      <c r="BA49" s="124" t="str">
        <f>IF(C49="","",(IF(H49="Doctoral",(VLOOKUP("Doctoral",[1]ADMIN!$F$1:$K$3,5,FALSE)*T49)-AV49,0)))</f>
        <v/>
      </c>
      <c r="BB49" s="124" t="str">
        <f>IF(C49="","",(IF(H49="Doctoral",(VLOOKUP("Doctoral",[1]ADMIN!$F$1:$K$3,5,FALSE)*W49)-AW49,0)))</f>
        <v/>
      </c>
      <c r="BC49" s="124" t="str">
        <f>IF(C49="","",(IF(H49="Doctoral",(VLOOKUP("Doctoral",[1]ADMIN!$F$1:$K$3,5,FALSE)*Z49)-AX49,0)))</f>
        <v/>
      </c>
      <c r="BD49" s="71" t="str">
        <f>IF(C49="","",(VLOOKUP("Postdoctoral",ADMIN!$F$1:$K$3,6,FALSE)*N49))</f>
        <v/>
      </c>
      <c r="BE49" s="72" t="str">
        <f>IF(C49="","",(VLOOKUP("Postdoctoral",ADMIN!$F$1:$K$3,6,FALSE)*Q49))</f>
        <v/>
      </c>
      <c r="BF49" s="72" t="str">
        <f>IF(C49="","",(VLOOKUP("Postdoctoral",ADMIN!$F$1:$K$3,6,FALSE)*T49))</f>
        <v/>
      </c>
      <c r="BG49" s="72" t="str">
        <f>IF(C49="","",(VLOOKUP("Postdoctoral",ADMIN!$F$1:$K$3,6,FALSE)*W49))</f>
        <v/>
      </c>
      <c r="BH49" s="72" t="str">
        <f>IF(C49="","",(VLOOKUP("Postdoctoral",ADMIN!$F$1:$K$3,6,FALSE)*Z49))</f>
        <v/>
      </c>
      <c r="BI49" s="124" t="str">
        <f>IF(C49="","",(IF(H49="Doctoral",(VLOOKUP("Doctoral",[1]ADMIN!$F$1:$K$3,6,FALSE)*N49)-BD49,0)))</f>
        <v/>
      </c>
      <c r="BJ49" s="125" t="str">
        <f>IF(C49="","",(IF(H49="Doctoral",(VLOOKUP("Doctoral",[1]ADMIN!$F$1:$K$3,6,FALSE)*Q49)-BE49,0)))</f>
        <v/>
      </c>
      <c r="BK49" s="125" t="str">
        <f>IF(C49="","",(IF(H49="Doctoral",(VLOOKUP("Doctoral",[1]ADMIN!$F$1:$K$3,6,FALSE)*T49)-BF49,0)))</f>
        <v/>
      </c>
      <c r="BL49" s="125" t="str">
        <f>IF(C49="","",(IF(H49="Doctoral",(VLOOKUP("Doctoral",[1]ADMIN!$F$1:$K$3,6,FALSE)*W49)-BG49,0)))</f>
        <v/>
      </c>
      <c r="BM49" s="125" t="str">
        <f>IF(C49="","",(IF(H49="Doctoral",(VLOOKUP("Doctoral",[1]ADMIN!$F$1:$K$3,5,FALSE)*Z49)-BH49,0)))</f>
        <v/>
      </c>
      <c r="BN49" s="80" t="str">
        <f t="shared" si="22"/>
        <v/>
      </c>
      <c r="BO49" s="52" t="str">
        <f t="shared" si="23"/>
        <v/>
      </c>
      <c r="BP49" s="52" t="str">
        <f t="shared" si="24"/>
        <v/>
      </c>
      <c r="BQ49" s="52" t="str">
        <f t="shared" si="25"/>
        <v/>
      </c>
      <c r="BR49" s="52" t="str">
        <f t="shared" si="26"/>
        <v/>
      </c>
      <c r="BS49" s="28" t="str">
        <f t="shared" si="27"/>
        <v/>
      </c>
      <c r="BT49" s="23" t="str">
        <f t="shared" si="28"/>
        <v/>
      </c>
      <c r="BU49" s="23" t="str">
        <f t="shared" si="29"/>
        <v/>
      </c>
      <c r="BV49" s="23" t="str">
        <f t="shared" si="30"/>
        <v/>
      </c>
      <c r="BW49" s="39" t="str">
        <f t="shared" si="21"/>
        <v/>
      </c>
      <c r="BX49" s="40"/>
    </row>
    <row r="50" spans="1:76" x14ac:dyDescent="0.2">
      <c r="A50" s="50">
        <v>43</v>
      </c>
      <c r="B50" s="42" t="str">
        <f t="shared" si="18"/>
        <v/>
      </c>
      <c r="C50" s="70"/>
      <c r="D50" s="40"/>
      <c r="E50" s="40"/>
      <c r="F50" s="24"/>
      <c r="G50" s="24"/>
      <c r="H50" s="40"/>
      <c r="I50" s="24"/>
      <c r="J50" s="25"/>
      <c r="K50" s="30"/>
      <c r="L50" s="27">
        <f t="shared" si="19"/>
        <v>44743</v>
      </c>
      <c r="M50" s="31"/>
      <c r="N50" s="48" t="str">
        <f t="shared" si="20"/>
        <v/>
      </c>
      <c r="O50" s="126">
        <f>MAX(L50,[1]ADMIN!$AB$3)</f>
        <v>44743</v>
      </c>
      <c r="P50" s="126">
        <f>MIN(M50,[1]ADMIN!$AG$3)</f>
        <v>45107</v>
      </c>
      <c r="Q50" s="127" t="str">
        <f t="shared" si="12"/>
        <v/>
      </c>
      <c r="R50" s="126">
        <f>MAX(L50,[1]ADMIN!$AB$4)</f>
        <v>45108</v>
      </c>
      <c r="S50" s="126">
        <f>MIN(M50,[1]ADMIN!$AG$4)</f>
        <v>45473</v>
      </c>
      <c r="T50" s="127" t="str">
        <f t="shared" si="13"/>
        <v/>
      </c>
      <c r="U50" s="126">
        <f>MAX(L50,[1]ADMIN!$AB$5)</f>
        <v>45474</v>
      </c>
      <c r="V50" s="126">
        <f>MIN(M50,[1]ADMIN!$AG$5)</f>
        <v>45838</v>
      </c>
      <c r="W50" s="127" t="str">
        <f t="shared" si="14"/>
        <v/>
      </c>
      <c r="X50" s="126">
        <f>MAX(L50,[1]ADMIN!$AB$6)</f>
        <v>45839</v>
      </c>
      <c r="Y50" s="126">
        <f>MIN(M50,[1]ADMIN!$AG$6)</f>
        <v>46203</v>
      </c>
      <c r="Z50" s="127" t="str">
        <f t="shared" si="15"/>
        <v/>
      </c>
      <c r="AA50" s="70"/>
      <c r="AB50" s="62"/>
      <c r="AC50" s="60"/>
      <c r="AD50" s="65"/>
      <c r="AE50" s="71" t="str">
        <f>IF(C50="","",VLOOKUP(IF(OR(AD50=AB50,AD50=""),AB50,AD50),ADMIN!$B:$D,3,FALSE)*VLOOKUP(H50,ADMIN!$F$1:$K$3,2,FALSE)*N50)</f>
        <v/>
      </c>
      <c r="AF50" s="71" t="str">
        <f>IF(C50="","",VLOOKUP(IF(OR(AD50=AB50,AD50=""),AB50,AD50),ADMIN!$B:$D,3,FALSE)*VLOOKUP(H50,ADMIN!$F$1:$K$3,2,FALSE)*Q50)</f>
        <v/>
      </c>
      <c r="AG50" s="71" t="str">
        <f>IF(C50="","",VLOOKUP(IF(OR(AD50=AB50,AD50=""),AB50,AD50),ADMIN!$B:$D,3,FALSE)*VLOOKUP(H50,ADMIN!$F$1:$K$3,2,FALSE)*T50)</f>
        <v/>
      </c>
      <c r="AH50" s="71" t="str">
        <f>IF(C50="","",VLOOKUP(IF(OR(AD50=AB50,AD50=""),AB50,AD50),ADMIN!$B:$D,3,FALSE)*VLOOKUP(H50,ADMIN!$F$1:$K$3,2,FALSE)*W50)</f>
        <v/>
      </c>
      <c r="AI50" s="71" t="str">
        <f>IF(C50="","",VLOOKUP(IF(OR(AD50=AB50,AD50=""),AB50,AD50),ADMIN!$B:$D,3,FALSE)*VLOOKUP(H50,ADMIN!$F$1:$K$3,2,FALSE)*Z50)</f>
        <v/>
      </c>
      <c r="AJ50" s="71" t="str">
        <f>IF(C50="","",(N50*VLOOKUP(H50,ADMIN!$F$1:$K$3,3,FALSE)))</f>
        <v/>
      </c>
      <c r="AK50" s="71" t="str">
        <f>IF(C50="","",(Q50*VLOOKUP(H50,ADMIN!$F$1:$K$3,3,FALSE)))</f>
        <v/>
      </c>
      <c r="AL50" s="71" t="str">
        <f>IF(C50="","",(T50*VLOOKUP(H50,ADMIN!$F$1:$K$3,3,FALSE)))</f>
        <v/>
      </c>
      <c r="AM50" s="71" t="str">
        <f>IF(C50="","",(W50*VLOOKUP(H50,ADMIN!$F$1:$K$3,3,FALSE)))</f>
        <v/>
      </c>
      <c r="AN50" s="71" t="str">
        <f>IF(C50="","",(Z50*VLOOKUP(H50,ADMIN!$F$1:$K$3,3,FALSE)))</f>
        <v/>
      </c>
      <c r="AO50" s="71" t="str">
        <f>IF(C50="","",IF(G50="Yes",(VLOOKUP(H50,ADMIN!$F$1:$K$3,4,FALSE)*N50),0))</f>
        <v/>
      </c>
      <c r="AP50" s="71" t="str">
        <f>IF(C50="","",IF(G50="Yes",(VLOOKUP(H50,ADMIN!$F$1:$K$3,4,FALSE)*Q50),0))</f>
        <v/>
      </c>
      <c r="AQ50" s="71" t="str">
        <f>IF(C50="","",IF(G50="Yes",(VLOOKUP(H50,ADMIN!$F$1:$K$3,4,FALSE)*T50),0))</f>
        <v/>
      </c>
      <c r="AR50" s="71" t="str">
        <f>IF(C50="","",IF(G50="Yes",(VLOOKUP(H50,ADMIN!$F$1:$K$3,4,FALSE)*W50),0))</f>
        <v/>
      </c>
      <c r="AS50" s="71" t="str">
        <f>IF(C50="","",IF(G50="Yes",(VLOOKUP(H50,ADMIN!$F$1:$K$3,4,FALSE)*Z50),0))</f>
        <v/>
      </c>
      <c r="AT50" s="71" t="str">
        <f>IF(C50="","",(VLOOKUP("Postdoctoral",ADMIN!$F$1:$K$3,5,FALSE)*N50))</f>
        <v/>
      </c>
      <c r="AU50" s="71" t="str">
        <f>IF(C50="","",(VLOOKUP("Postdoctoral",ADMIN!$F$1:$K$3,5,FALSE)*Q50))</f>
        <v/>
      </c>
      <c r="AV50" s="71" t="str">
        <f>IF(C50="","",(VLOOKUP("Postdoctoral",ADMIN!$F$1:$K$3,5,FALSE)*T50))</f>
        <v/>
      </c>
      <c r="AW50" s="71" t="str">
        <f>IF(C50="","",(VLOOKUP("Postdoctoral",ADMIN!$F$1:$K$3,5,FALSE)*W50))</f>
        <v/>
      </c>
      <c r="AX50" s="71" t="str">
        <f>IF(C50="","",(VLOOKUP("Postdoctoral",ADMIN!$F$1:$K$3,5,FALSE)*Z50))</f>
        <v/>
      </c>
      <c r="AY50" s="124" t="str">
        <f>IF(C50="","",(IF(H50="Doctoral",(VLOOKUP("Doctoral",[1]ADMIN!$F$1:$K$3,5,FALSE)*N50)-AT50,0)))</f>
        <v/>
      </c>
      <c r="AZ50" s="124" t="str">
        <f>IF(C50="","",(IF(H50="Doctoral",(VLOOKUP("Doctoral",[1]ADMIN!$F$1:$K$3,5,FALSE)*Q50)-AU50,0)))</f>
        <v/>
      </c>
      <c r="BA50" s="124" t="str">
        <f>IF(C50="","",(IF(H50="Doctoral",(VLOOKUP("Doctoral",[1]ADMIN!$F$1:$K$3,5,FALSE)*T50)-AV50,0)))</f>
        <v/>
      </c>
      <c r="BB50" s="124" t="str">
        <f>IF(C50="","",(IF(H50="Doctoral",(VLOOKUP("Doctoral",[1]ADMIN!$F$1:$K$3,5,FALSE)*W50)-AW50,0)))</f>
        <v/>
      </c>
      <c r="BC50" s="124" t="str">
        <f>IF(C50="","",(IF(H50="Doctoral",(VLOOKUP("Doctoral",[1]ADMIN!$F$1:$K$3,5,FALSE)*Z50)-AX50,0)))</f>
        <v/>
      </c>
      <c r="BD50" s="71" t="str">
        <f>IF(C50="","",(VLOOKUP("Postdoctoral",ADMIN!$F$1:$K$3,6,FALSE)*N50))</f>
        <v/>
      </c>
      <c r="BE50" s="72" t="str">
        <f>IF(C50="","",(VLOOKUP("Postdoctoral",ADMIN!$F$1:$K$3,6,FALSE)*Q50))</f>
        <v/>
      </c>
      <c r="BF50" s="72" t="str">
        <f>IF(C50="","",(VLOOKUP("Postdoctoral",ADMIN!$F$1:$K$3,6,FALSE)*T50))</f>
        <v/>
      </c>
      <c r="BG50" s="72" t="str">
        <f>IF(C50="","",(VLOOKUP("Postdoctoral",ADMIN!$F$1:$K$3,6,FALSE)*W50))</f>
        <v/>
      </c>
      <c r="BH50" s="72" t="str">
        <f>IF(C50="","",(VLOOKUP("Postdoctoral",ADMIN!$F$1:$K$3,6,FALSE)*Z50))</f>
        <v/>
      </c>
      <c r="BI50" s="124" t="str">
        <f>IF(C50="","",(IF(H50="Doctoral",(VLOOKUP("Doctoral",[1]ADMIN!$F$1:$K$3,6,FALSE)*N50)-BD50,0)))</f>
        <v/>
      </c>
      <c r="BJ50" s="125" t="str">
        <f>IF(C50="","",(IF(H50="Doctoral",(VLOOKUP("Doctoral",[1]ADMIN!$F$1:$K$3,6,FALSE)*Q50)-BE50,0)))</f>
        <v/>
      </c>
      <c r="BK50" s="125" t="str">
        <f>IF(C50="","",(IF(H50="Doctoral",(VLOOKUP("Doctoral",[1]ADMIN!$F$1:$K$3,6,FALSE)*T50)-BF50,0)))</f>
        <v/>
      </c>
      <c r="BL50" s="125" t="str">
        <f>IF(C50="","",(IF(H50="Doctoral",(VLOOKUP("Doctoral",[1]ADMIN!$F$1:$K$3,6,FALSE)*W50)-BG50,0)))</f>
        <v/>
      </c>
      <c r="BM50" s="125" t="str">
        <f>IF(C50="","",(IF(H50="Doctoral",(VLOOKUP("Doctoral",[1]ADMIN!$F$1:$K$3,5,FALSE)*Z50)-BH50,0)))</f>
        <v/>
      </c>
      <c r="BN50" s="80" t="str">
        <f t="shared" si="22"/>
        <v/>
      </c>
      <c r="BO50" s="52" t="str">
        <f t="shared" si="23"/>
        <v/>
      </c>
      <c r="BP50" s="52" t="str">
        <f t="shared" si="24"/>
        <v/>
      </c>
      <c r="BQ50" s="52" t="str">
        <f t="shared" si="25"/>
        <v/>
      </c>
      <c r="BR50" s="52" t="str">
        <f t="shared" si="26"/>
        <v/>
      </c>
      <c r="BS50" s="28" t="str">
        <f t="shared" si="27"/>
        <v/>
      </c>
      <c r="BT50" s="23" t="str">
        <f t="shared" si="28"/>
        <v/>
      </c>
      <c r="BU50" s="23" t="str">
        <f t="shared" si="29"/>
        <v/>
      </c>
      <c r="BV50" s="23" t="str">
        <f t="shared" si="30"/>
        <v/>
      </c>
      <c r="BW50" s="39" t="str">
        <f t="shared" si="21"/>
        <v/>
      </c>
      <c r="BX50" s="40"/>
    </row>
    <row r="51" spans="1:76" x14ac:dyDescent="0.2">
      <c r="A51" s="50">
        <v>44</v>
      </c>
      <c r="B51" s="42" t="str">
        <f t="shared" ref="B51:B57" si="31">IF(C51="","",A51)</f>
        <v/>
      </c>
      <c r="C51" s="70"/>
      <c r="D51" s="40"/>
      <c r="E51" s="40"/>
      <c r="F51" s="24"/>
      <c r="G51" s="24"/>
      <c r="H51" s="40"/>
      <c r="I51" s="24"/>
      <c r="J51" s="25"/>
      <c r="K51" s="30"/>
      <c r="L51" s="27">
        <f t="shared" ref="L51:L57" si="32">MAX(K51,"01/07/2022")</f>
        <v>44743</v>
      </c>
      <c r="M51" s="31"/>
      <c r="N51" s="48" t="str">
        <f t="shared" ref="N51:N57" si="33">IF(C51="","",IF(L51&gt;M51,0,YEARFRAC(L51,M51+1,4)*12))</f>
        <v/>
      </c>
      <c r="O51" s="126">
        <f>MAX(L51,[1]ADMIN!$AB$3)</f>
        <v>44743</v>
      </c>
      <c r="P51" s="126">
        <f>MIN(M51,[1]ADMIN!$AG$3)</f>
        <v>45107</v>
      </c>
      <c r="Q51" s="127" t="str">
        <f t="shared" si="12"/>
        <v/>
      </c>
      <c r="R51" s="126">
        <f>MAX(L51,[1]ADMIN!$AB$4)</f>
        <v>45108</v>
      </c>
      <c r="S51" s="126">
        <f>MIN(M51,[1]ADMIN!$AG$4)</f>
        <v>45473</v>
      </c>
      <c r="T51" s="127" t="str">
        <f t="shared" si="13"/>
        <v/>
      </c>
      <c r="U51" s="126">
        <f>MAX(L51,[1]ADMIN!$AB$5)</f>
        <v>45474</v>
      </c>
      <c r="V51" s="126">
        <f>MIN(M51,[1]ADMIN!$AG$5)</f>
        <v>45838</v>
      </c>
      <c r="W51" s="127" t="str">
        <f t="shared" si="14"/>
        <v/>
      </c>
      <c r="X51" s="126">
        <f>MAX(L51,[1]ADMIN!$AB$6)</f>
        <v>45839</v>
      </c>
      <c r="Y51" s="126">
        <f>MIN(M51,[1]ADMIN!$AG$6)</f>
        <v>46203</v>
      </c>
      <c r="Z51" s="127" t="str">
        <f t="shared" si="15"/>
        <v/>
      </c>
      <c r="AA51" s="70"/>
      <c r="AB51" s="62"/>
      <c r="AC51" s="60"/>
      <c r="AD51" s="65"/>
      <c r="AE51" s="71" t="str">
        <f>IF(C51="","",VLOOKUP(IF(OR(AD51=AB51,AD51=""),AB51,AD51),ADMIN!$B:$D,3,FALSE)*VLOOKUP(H51,ADMIN!$F$1:$K$3,2,FALSE)*N51)</f>
        <v/>
      </c>
      <c r="AF51" s="71" t="str">
        <f>IF(C51="","",VLOOKUP(IF(OR(AD51=AB51,AD51=""),AB51,AD51),ADMIN!$B:$D,3,FALSE)*VLOOKUP(H51,ADMIN!$F$1:$K$3,2,FALSE)*Q51)</f>
        <v/>
      </c>
      <c r="AG51" s="71" t="str">
        <f>IF(C51="","",VLOOKUP(IF(OR(AD51=AB51,AD51=""),AB51,AD51),ADMIN!$B:$D,3,FALSE)*VLOOKUP(H51,ADMIN!$F$1:$K$3,2,FALSE)*T51)</f>
        <v/>
      </c>
      <c r="AH51" s="71" t="str">
        <f>IF(C51="","",VLOOKUP(IF(OR(AD51=AB51,AD51=""),AB51,AD51),ADMIN!$B:$D,3,FALSE)*VLOOKUP(H51,ADMIN!$F$1:$K$3,2,FALSE)*W51)</f>
        <v/>
      </c>
      <c r="AI51" s="71" t="str">
        <f>IF(C51="","",VLOOKUP(IF(OR(AD51=AB51,AD51=""),AB51,AD51),ADMIN!$B:$D,3,FALSE)*VLOOKUP(H51,ADMIN!$F$1:$K$3,2,FALSE)*Z51)</f>
        <v/>
      </c>
      <c r="AJ51" s="71" t="str">
        <f>IF(C51="","",(N51*VLOOKUP(H51,ADMIN!$F$1:$K$3,3,FALSE)))</f>
        <v/>
      </c>
      <c r="AK51" s="71" t="str">
        <f>IF(C51="","",(Q51*VLOOKUP(H51,ADMIN!$F$1:$K$3,3,FALSE)))</f>
        <v/>
      </c>
      <c r="AL51" s="71" t="str">
        <f>IF(C51="","",(T51*VLOOKUP(H51,ADMIN!$F$1:$K$3,3,FALSE)))</f>
        <v/>
      </c>
      <c r="AM51" s="71" t="str">
        <f>IF(C51="","",(W51*VLOOKUP(H51,ADMIN!$F$1:$K$3,3,FALSE)))</f>
        <v/>
      </c>
      <c r="AN51" s="71" t="str">
        <f>IF(C51="","",(Z51*VLOOKUP(H51,ADMIN!$F$1:$K$3,3,FALSE)))</f>
        <v/>
      </c>
      <c r="AO51" s="71" t="str">
        <f>IF(C51="","",IF(G51="Yes",(VLOOKUP(H51,ADMIN!$F$1:$K$3,4,FALSE)*N51),0))</f>
        <v/>
      </c>
      <c r="AP51" s="71" t="str">
        <f>IF(C51="","",IF(G51="Yes",(VLOOKUP(H51,ADMIN!$F$1:$K$3,4,FALSE)*Q51),0))</f>
        <v/>
      </c>
      <c r="AQ51" s="71" t="str">
        <f>IF(C51="","",IF(G51="Yes",(VLOOKUP(H51,ADMIN!$F$1:$K$3,4,FALSE)*T51),0))</f>
        <v/>
      </c>
      <c r="AR51" s="71" t="str">
        <f>IF(C51="","",IF(G51="Yes",(VLOOKUP(H51,ADMIN!$F$1:$K$3,4,FALSE)*W51),0))</f>
        <v/>
      </c>
      <c r="AS51" s="71" t="str">
        <f>IF(C51="","",IF(G51="Yes",(VLOOKUP(H51,ADMIN!$F$1:$K$3,4,FALSE)*Z51),0))</f>
        <v/>
      </c>
      <c r="AT51" s="71" t="str">
        <f>IF(C51="","",(VLOOKUP("Postdoctoral",ADMIN!$F$1:$K$3,5,FALSE)*N51))</f>
        <v/>
      </c>
      <c r="AU51" s="71" t="str">
        <f>IF(C51="","",(VLOOKUP("Postdoctoral",ADMIN!$F$1:$K$3,5,FALSE)*Q51))</f>
        <v/>
      </c>
      <c r="AV51" s="71" t="str">
        <f>IF(C51="","",(VLOOKUP("Postdoctoral",ADMIN!$F$1:$K$3,5,FALSE)*T51))</f>
        <v/>
      </c>
      <c r="AW51" s="71" t="str">
        <f>IF(C51="","",(VLOOKUP("Postdoctoral",ADMIN!$F$1:$K$3,5,FALSE)*W51))</f>
        <v/>
      </c>
      <c r="AX51" s="71" t="str">
        <f>IF(C51="","",(VLOOKUP("Postdoctoral",ADMIN!$F$1:$K$3,5,FALSE)*Z51))</f>
        <v/>
      </c>
      <c r="AY51" s="124" t="str">
        <f>IF(C51="","",(IF(H51="Doctoral",(VLOOKUP("Doctoral",[1]ADMIN!$F$1:$K$3,5,FALSE)*N51)-AT51,0)))</f>
        <v/>
      </c>
      <c r="AZ51" s="124" t="str">
        <f>IF(C51="","",(IF(H51="Doctoral",(VLOOKUP("Doctoral",[1]ADMIN!$F$1:$K$3,5,FALSE)*Q51)-AU51,0)))</f>
        <v/>
      </c>
      <c r="BA51" s="124" t="str">
        <f>IF(C51="","",(IF(H51="Doctoral",(VLOOKUP("Doctoral",[1]ADMIN!$F$1:$K$3,5,FALSE)*T51)-AV51,0)))</f>
        <v/>
      </c>
      <c r="BB51" s="124" t="str">
        <f>IF(C51="","",(IF(H51="Doctoral",(VLOOKUP("Doctoral",[1]ADMIN!$F$1:$K$3,5,FALSE)*W51)-AW51,0)))</f>
        <v/>
      </c>
      <c r="BC51" s="124" t="str">
        <f>IF(C51="","",(IF(H51="Doctoral",(VLOOKUP("Doctoral",[1]ADMIN!$F$1:$K$3,5,FALSE)*Z51)-AX51,0)))</f>
        <v/>
      </c>
      <c r="BD51" s="71" t="str">
        <f>IF(C51="","",(VLOOKUP("Postdoctoral",ADMIN!$F$1:$K$3,6,FALSE)*N51))</f>
        <v/>
      </c>
      <c r="BE51" s="72" t="str">
        <f>IF(C51="","",(VLOOKUP("Postdoctoral",ADMIN!$F$1:$K$3,6,FALSE)*Q51))</f>
        <v/>
      </c>
      <c r="BF51" s="72" t="str">
        <f>IF(C51="","",(VLOOKUP("Postdoctoral",ADMIN!$F$1:$K$3,6,FALSE)*T51))</f>
        <v/>
      </c>
      <c r="BG51" s="72" t="str">
        <f>IF(C51="","",(VLOOKUP("Postdoctoral",ADMIN!$F$1:$K$3,6,FALSE)*W51))</f>
        <v/>
      </c>
      <c r="BH51" s="72" t="str">
        <f>IF(C51="","",(VLOOKUP("Postdoctoral",ADMIN!$F$1:$K$3,6,FALSE)*Z51))</f>
        <v/>
      </c>
      <c r="BI51" s="124" t="str">
        <f>IF(C51="","",(IF(H51="Doctoral",(VLOOKUP("Doctoral",[1]ADMIN!$F$1:$K$3,6,FALSE)*N51)-BD51,0)))</f>
        <v/>
      </c>
      <c r="BJ51" s="125" t="str">
        <f>IF(C51="","",(IF(H51="Doctoral",(VLOOKUP("Doctoral",[1]ADMIN!$F$1:$K$3,6,FALSE)*Q51)-BE51,0)))</f>
        <v/>
      </c>
      <c r="BK51" s="125" t="str">
        <f>IF(C51="","",(IF(H51="Doctoral",(VLOOKUP("Doctoral",[1]ADMIN!$F$1:$K$3,6,FALSE)*T51)-BF51,0)))</f>
        <v/>
      </c>
      <c r="BL51" s="125" t="str">
        <f>IF(C51="","",(IF(H51="Doctoral",(VLOOKUP("Doctoral",[1]ADMIN!$F$1:$K$3,6,FALSE)*W51)-BG51,0)))</f>
        <v/>
      </c>
      <c r="BM51" s="125" t="str">
        <f>IF(C51="","",(IF(H51="Doctoral",(VLOOKUP("Doctoral",[1]ADMIN!$F$1:$K$3,5,FALSE)*Z51)-BH51,0)))</f>
        <v/>
      </c>
      <c r="BN51" s="80" t="str">
        <f t="shared" si="22"/>
        <v/>
      </c>
      <c r="BO51" s="52" t="str">
        <f t="shared" si="23"/>
        <v/>
      </c>
      <c r="BP51" s="52" t="str">
        <f t="shared" si="24"/>
        <v/>
      </c>
      <c r="BQ51" s="52" t="str">
        <f t="shared" si="25"/>
        <v/>
      </c>
      <c r="BR51" s="52" t="str">
        <f t="shared" si="26"/>
        <v/>
      </c>
      <c r="BS51" s="28" t="str">
        <f t="shared" si="27"/>
        <v/>
      </c>
      <c r="BT51" s="23" t="str">
        <f t="shared" si="28"/>
        <v/>
      </c>
      <c r="BU51" s="23" t="str">
        <f t="shared" si="29"/>
        <v/>
      </c>
      <c r="BV51" s="23" t="str">
        <f t="shared" si="30"/>
        <v/>
      </c>
      <c r="BW51" s="39" t="str">
        <f t="shared" ref="BW51:BW57" si="34">CONCATENATE(BS51,BT51,BU51,BV51)</f>
        <v/>
      </c>
      <c r="BX51" s="40"/>
    </row>
    <row r="52" spans="1:76" x14ac:dyDescent="0.2">
      <c r="A52" s="50">
        <v>45</v>
      </c>
      <c r="B52" s="42" t="str">
        <f t="shared" si="31"/>
        <v/>
      </c>
      <c r="C52" s="70"/>
      <c r="D52" s="40"/>
      <c r="E52" s="40"/>
      <c r="F52" s="24"/>
      <c r="G52" s="24"/>
      <c r="H52" s="40"/>
      <c r="I52" s="24"/>
      <c r="J52" s="25"/>
      <c r="K52" s="30"/>
      <c r="L52" s="27">
        <f t="shared" si="32"/>
        <v>44743</v>
      </c>
      <c r="M52" s="31"/>
      <c r="N52" s="48" t="str">
        <f t="shared" si="33"/>
        <v/>
      </c>
      <c r="O52" s="126">
        <f>MAX(L52,[1]ADMIN!$AB$3)</f>
        <v>44743</v>
      </c>
      <c r="P52" s="126">
        <f>MIN(M52,[1]ADMIN!$AG$3)</f>
        <v>45107</v>
      </c>
      <c r="Q52" s="127" t="str">
        <f t="shared" si="12"/>
        <v/>
      </c>
      <c r="R52" s="126">
        <f>MAX(L52,[1]ADMIN!$AB$4)</f>
        <v>45108</v>
      </c>
      <c r="S52" s="126">
        <f>MIN(M52,[1]ADMIN!$AG$4)</f>
        <v>45473</v>
      </c>
      <c r="T52" s="127" t="str">
        <f t="shared" si="13"/>
        <v/>
      </c>
      <c r="U52" s="126">
        <f>MAX(L52,[1]ADMIN!$AB$5)</f>
        <v>45474</v>
      </c>
      <c r="V52" s="126">
        <f>MIN(M52,[1]ADMIN!$AG$5)</f>
        <v>45838</v>
      </c>
      <c r="W52" s="127" t="str">
        <f t="shared" si="14"/>
        <v/>
      </c>
      <c r="X52" s="126">
        <f>MAX(L52,[1]ADMIN!$AB$6)</f>
        <v>45839</v>
      </c>
      <c r="Y52" s="126">
        <f>MIN(M52,[1]ADMIN!$AG$6)</f>
        <v>46203</v>
      </c>
      <c r="Z52" s="127" t="str">
        <f t="shared" si="15"/>
        <v/>
      </c>
      <c r="AA52" s="70"/>
      <c r="AB52" s="62"/>
      <c r="AC52" s="60"/>
      <c r="AD52" s="65"/>
      <c r="AE52" s="71" t="str">
        <f>IF(C52="","",VLOOKUP(IF(OR(AD52=AB52,AD52=""),AB52,AD52),ADMIN!$B:$D,3,FALSE)*VLOOKUP(H52,ADMIN!$F$1:$K$3,2,FALSE)*N52)</f>
        <v/>
      </c>
      <c r="AF52" s="71" t="str">
        <f>IF(C52="","",VLOOKUP(IF(OR(AD52=AB52,AD52=""),AB52,AD52),ADMIN!$B:$D,3,FALSE)*VLOOKUP(H52,ADMIN!$F$1:$K$3,2,FALSE)*Q52)</f>
        <v/>
      </c>
      <c r="AG52" s="71" t="str">
        <f>IF(C52="","",VLOOKUP(IF(OR(AD52=AB52,AD52=""),AB52,AD52),ADMIN!$B:$D,3,FALSE)*VLOOKUP(H52,ADMIN!$F$1:$K$3,2,FALSE)*T52)</f>
        <v/>
      </c>
      <c r="AH52" s="71" t="str">
        <f>IF(C52="","",VLOOKUP(IF(OR(AD52=AB52,AD52=""),AB52,AD52),ADMIN!$B:$D,3,FALSE)*VLOOKUP(H52,ADMIN!$F$1:$K$3,2,FALSE)*W52)</f>
        <v/>
      </c>
      <c r="AI52" s="71" t="str">
        <f>IF(C52="","",VLOOKUP(IF(OR(AD52=AB52,AD52=""),AB52,AD52),ADMIN!$B:$D,3,FALSE)*VLOOKUP(H52,ADMIN!$F$1:$K$3,2,FALSE)*Z52)</f>
        <v/>
      </c>
      <c r="AJ52" s="71" t="str">
        <f>IF(C52="","",(N52*VLOOKUP(H52,ADMIN!$F$1:$K$3,3,FALSE)))</f>
        <v/>
      </c>
      <c r="AK52" s="71" t="str">
        <f>IF(C52="","",(Q52*VLOOKUP(H52,ADMIN!$F$1:$K$3,3,FALSE)))</f>
        <v/>
      </c>
      <c r="AL52" s="71" t="str">
        <f>IF(C52="","",(T52*VLOOKUP(H52,ADMIN!$F$1:$K$3,3,FALSE)))</f>
        <v/>
      </c>
      <c r="AM52" s="71" t="str">
        <f>IF(C52="","",(W52*VLOOKUP(H52,ADMIN!$F$1:$K$3,3,FALSE)))</f>
        <v/>
      </c>
      <c r="AN52" s="71" t="str">
        <f>IF(C52="","",(Z52*VLOOKUP(H52,ADMIN!$F$1:$K$3,3,FALSE)))</f>
        <v/>
      </c>
      <c r="AO52" s="71" t="str">
        <f>IF(C52="","",IF(G52="Yes",(VLOOKUP(H52,ADMIN!$F$1:$K$3,4,FALSE)*N52),0))</f>
        <v/>
      </c>
      <c r="AP52" s="71" t="str">
        <f>IF(C52="","",IF(G52="Yes",(VLOOKUP(H52,ADMIN!$F$1:$K$3,4,FALSE)*Q52),0))</f>
        <v/>
      </c>
      <c r="AQ52" s="71" t="str">
        <f>IF(C52="","",IF(G52="Yes",(VLOOKUP(H52,ADMIN!$F$1:$K$3,4,FALSE)*T52),0))</f>
        <v/>
      </c>
      <c r="AR52" s="71" t="str">
        <f>IF(C52="","",IF(G52="Yes",(VLOOKUP(H52,ADMIN!$F$1:$K$3,4,FALSE)*W52),0))</f>
        <v/>
      </c>
      <c r="AS52" s="71" t="str">
        <f>IF(C52="","",IF(G52="Yes",(VLOOKUP(H52,ADMIN!$F$1:$K$3,4,FALSE)*Z52),0))</f>
        <v/>
      </c>
      <c r="AT52" s="71" t="str">
        <f>IF(C52="","",(VLOOKUP("Postdoctoral",ADMIN!$F$1:$K$3,5,FALSE)*N52))</f>
        <v/>
      </c>
      <c r="AU52" s="71" t="str">
        <f>IF(C52="","",(VLOOKUP("Postdoctoral",ADMIN!$F$1:$K$3,5,FALSE)*Q52))</f>
        <v/>
      </c>
      <c r="AV52" s="71" t="str">
        <f>IF(C52="","",(VLOOKUP("Postdoctoral",ADMIN!$F$1:$K$3,5,FALSE)*T52))</f>
        <v/>
      </c>
      <c r="AW52" s="71" t="str">
        <f>IF(C52="","",(VLOOKUP("Postdoctoral",ADMIN!$F$1:$K$3,5,FALSE)*W52))</f>
        <v/>
      </c>
      <c r="AX52" s="71" t="str">
        <f>IF(C52="","",(VLOOKUP("Postdoctoral",ADMIN!$F$1:$K$3,5,FALSE)*Z52))</f>
        <v/>
      </c>
      <c r="AY52" s="124" t="str">
        <f>IF(C52="","",(IF(H52="Doctoral",(VLOOKUP("Doctoral",[1]ADMIN!$F$1:$K$3,5,FALSE)*N52)-AT52,0)))</f>
        <v/>
      </c>
      <c r="AZ52" s="124" t="str">
        <f>IF(C52="","",(IF(H52="Doctoral",(VLOOKUP("Doctoral",[1]ADMIN!$F$1:$K$3,5,FALSE)*Q52)-AU52,0)))</f>
        <v/>
      </c>
      <c r="BA52" s="124" t="str">
        <f>IF(C52="","",(IF(H52="Doctoral",(VLOOKUP("Doctoral",[1]ADMIN!$F$1:$K$3,5,FALSE)*T52)-AV52,0)))</f>
        <v/>
      </c>
      <c r="BB52" s="124" t="str">
        <f>IF(C52="","",(IF(H52="Doctoral",(VLOOKUP("Doctoral",[1]ADMIN!$F$1:$K$3,5,FALSE)*W52)-AW52,0)))</f>
        <v/>
      </c>
      <c r="BC52" s="124" t="str">
        <f>IF(C52="","",(IF(H52="Doctoral",(VLOOKUP("Doctoral",[1]ADMIN!$F$1:$K$3,5,FALSE)*Z52)-AX52,0)))</f>
        <v/>
      </c>
      <c r="BD52" s="71" t="str">
        <f>IF(C52="","",(VLOOKUP("Postdoctoral",ADMIN!$F$1:$K$3,6,FALSE)*N52))</f>
        <v/>
      </c>
      <c r="BE52" s="72" t="str">
        <f>IF(C52="","",(VLOOKUP("Postdoctoral",ADMIN!$F$1:$K$3,6,FALSE)*Q52))</f>
        <v/>
      </c>
      <c r="BF52" s="72" t="str">
        <f>IF(C52="","",(VLOOKUP("Postdoctoral",ADMIN!$F$1:$K$3,6,FALSE)*T52))</f>
        <v/>
      </c>
      <c r="BG52" s="72" t="str">
        <f>IF(C52="","",(VLOOKUP("Postdoctoral",ADMIN!$F$1:$K$3,6,FALSE)*W52))</f>
        <v/>
      </c>
      <c r="BH52" s="72" t="str">
        <f>IF(C52="","",(VLOOKUP("Postdoctoral",ADMIN!$F$1:$K$3,6,FALSE)*Z52))</f>
        <v/>
      </c>
      <c r="BI52" s="124" t="str">
        <f>IF(C52="","",(IF(H52="Doctoral",(VLOOKUP("Doctoral",[1]ADMIN!$F$1:$K$3,6,FALSE)*N52)-BD52,0)))</f>
        <v/>
      </c>
      <c r="BJ52" s="125" t="str">
        <f>IF(C52="","",(IF(H52="Doctoral",(VLOOKUP("Doctoral",[1]ADMIN!$F$1:$K$3,6,FALSE)*Q52)-BE52,0)))</f>
        <v/>
      </c>
      <c r="BK52" s="125" t="str">
        <f>IF(C52="","",(IF(H52="Doctoral",(VLOOKUP("Doctoral",[1]ADMIN!$F$1:$K$3,6,FALSE)*T52)-BF52,0)))</f>
        <v/>
      </c>
      <c r="BL52" s="125" t="str">
        <f>IF(C52="","",(IF(H52="Doctoral",(VLOOKUP("Doctoral",[1]ADMIN!$F$1:$K$3,6,FALSE)*W52)-BG52,0)))</f>
        <v/>
      </c>
      <c r="BM52" s="125" t="str">
        <f>IF(C52="","",(IF(H52="Doctoral",(VLOOKUP("Doctoral",[1]ADMIN!$F$1:$K$3,5,FALSE)*Z52)-BH52,0)))</f>
        <v/>
      </c>
      <c r="BN52" s="80" t="str">
        <f t="shared" si="22"/>
        <v/>
      </c>
      <c r="BO52" s="52" t="str">
        <f t="shared" si="23"/>
        <v/>
      </c>
      <c r="BP52" s="52" t="str">
        <f t="shared" si="24"/>
        <v/>
      </c>
      <c r="BQ52" s="52" t="str">
        <f t="shared" si="25"/>
        <v/>
      </c>
      <c r="BR52" s="52" t="str">
        <f t="shared" si="26"/>
        <v/>
      </c>
      <c r="BS52" s="28" t="str">
        <f t="shared" si="27"/>
        <v/>
      </c>
      <c r="BT52" s="23" t="str">
        <f t="shared" si="28"/>
        <v/>
      </c>
      <c r="BU52" s="23" t="str">
        <f t="shared" si="29"/>
        <v/>
      </c>
      <c r="BV52" s="23" t="str">
        <f t="shared" si="30"/>
        <v/>
      </c>
      <c r="BW52" s="39" t="str">
        <f t="shared" si="34"/>
        <v/>
      </c>
      <c r="BX52" s="40"/>
    </row>
    <row r="53" spans="1:76" x14ac:dyDescent="0.2">
      <c r="A53" s="50">
        <v>46</v>
      </c>
      <c r="B53" s="42" t="str">
        <f t="shared" si="31"/>
        <v/>
      </c>
      <c r="C53" s="70"/>
      <c r="D53" s="40"/>
      <c r="E53" s="40"/>
      <c r="F53" s="24"/>
      <c r="G53" s="24"/>
      <c r="H53" s="40"/>
      <c r="I53" s="24"/>
      <c r="J53" s="25"/>
      <c r="K53" s="30"/>
      <c r="L53" s="27">
        <f t="shared" si="32"/>
        <v>44743</v>
      </c>
      <c r="M53" s="31"/>
      <c r="N53" s="48" t="str">
        <f t="shared" si="33"/>
        <v/>
      </c>
      <c r="O53" s="126">
        <f>MAX(L53,[1]ADMIN!$AB$3)</f>
        <v>44743</v>
      </c>
      <c r="P53" s="126">
        <f>MIN(M53,[1]ADMIN!$AG$3)</f>
        <v>45107</v>
      </c>
      <c r="Q53" s="127" t="str">
        <f t="shared" si="12"/>
        <v/>
      </c>
      <c r="R53" s="126">
        <f>MAX(L53,[1]ADMIN!$AB$4)</f>
        <v>45108</v>
      </c>
      <c r="S53" s="126">
        <f>MIN(M53,[1]ADMIN!$AG$4)</f>
        <v>45473</v>
      </c>
      <c r="T53" s="127" t="str">
        <f t="shared" si="13"/>
        <v/>
      </c>
      <c r="U53" s="126">
        <f>MAX(L53,[1]ADMIN!$AB$5)</f>
        <v>45474</v>
      </c>
      <c r="V53" s="126">
        <f>MIN(M53,[1]ADMIN!$AG$5)</f>
        <v>45838</v>
      </c>
      <c r="W53" s="127" t="str">
        <f t="shared" si="14"/>
        <v/>
      </c>
      <c r="X53" s="126">
        <f>MAX(L53,[1]ADMIN!$AB$6)</f>
        <v>45839</v>
      </c>
      <c r="Y53" s="126">
        <f>MIN(M53,[1]ADMIN!$AG$6)</f>
        <v>46203</v>
      </c>
      <c r="Z53" s="127" t="str">
        <f t="shared" si="15"/>
        <v/>
      </c>
      <c r="AA53" s="70"/>
      <c r="AB53" s="62"/>
      <c r="AC53" s="60"/>
      <c r="AD53" s="65"/>
      <c r="AE53" s="71" t="str">
        <f>IF(C53="","",VLOOKUP(IF(OR(AD53=AB53,AD53=""),AB53,AD53),ADMIN!$B:$D,3,FALSE)*VLOOKUP(H53,ADMIN!$F$1:$K$3,2,FALSE)*N53)</f>
        <v/>
      </c>
      <c r="AF53" s="71" t="str">
        <f>IF(C53="","",VLOOKUP(IF(OR(AD53=AB53,AD53=""),AB53,AD53),ADMIN!$B:$D,3,FALSE)*VLOOKUP(H53,ADMIN!$F$1:$K$3,2,FALSE)*Q53)</f>
        <v/>
      </c>
      <c r="AG53" s="71" t="str">
        <f>IF(C53="","",VLOOKUP(IF(OR(AD53=AB53,AD53=""),AB53,AD53),ADMIN!$B:$D,3,FALSE)*VLOOKUP(H53,ADMIN!$F$1:$K$3,2,FALSE)*T53)</f>
        <v/>
      </c>
      <c r="AH53" s="71" t="str">
        <f>IF(C53="","",VLOOKUP(IF(OR(AD53=AB53,AD53=""),AB53,AD53),ADMIN!$B:$D,3,FALSE)*VLOOKUP(H53,ADMIN!$F$1:$K$3,2,FALSE)*W53)</f>
        <v/>
      </c>
      <c r="AI53" s="71" t="str">
        <f>IF(C53="","",VLOOKUP(IF(OR(AD53=AB53,AD53=""),AB53,AD53),ADMIN!$B:$D,3,FALSE)*VLOOKUP(H53,ADMIN!$F$1:$K$3,2,FALSE)*Z53)</f>
        <v/>
      </c>
      <c r="AJ53" s="71" t="str">
        <f>IF(C53="","",(N53*VLOOKUP(H53,ADMIN!$F$1:$K$3,3,FALSE)))</f>
        <v/>
      </c>
      <c r="AK53" s="71" t="str">
        <f>IF(C53="","",(Q53*VLOOKUP(H53,ADMIN!$F$1:$K$3,3,FALSE)))</f>
        <v/>
      </c>
      <c r="AL53" s="71" t="str">
        <f>IF(C53="","",(T53*VLOOKUP(H53,ADMIN!$F$1:$K$3,3,FALSE)))</f>
        <v/>
      </c>
      <c r="AM53" s="71" t="str">
        <f>IF(C53="","",(W53*VLOOKUP(H53,ADMIN!$F$1:$K$3,3,FALSE)))</f>
        <v/>
      </c>
      <c r="AN53" s="71" t="str">
        <f>IF(C53="","",(Z53*VLOOKUP(H53,ADMIN!$F$1:$K$3,3,FALSE)))</f>
        <v/>
      </c>
      <c r="AO53" s="71" t="str">
        <f>IF(C53="","",IF(G53="Yes",(VLOOKUP(H53,ADMIN!$F$1:$K$3,4,FALSE)*N53),0))</f>
        <v/>
      </c>
      <c r="AP53" s="71" t="str">
        <f>IF(C53="","",IF(G53="Yes",(VLOOKUP(H53,ADMIN!$F$1:$K$3,4,FALSE)*Q53),0))</f>
        <v/>
      </c>
      <c r="AQ53" s="71" t="str">
        <f>IF(C53="","",IF(G53="Yes",(VLOOKUP(H53,ADMIN!$F$1:$K$3,4,FALSE)*T53),0))</f>
        <v/>
      </c>
      <c r="AR53" s="71" t="str">
        <f>IF(C53="","",IF(G53="Yes",(VLOOKUP(H53,ADMIN!$F$1:$K$3,4,FALSE)*W53),0))</f>
        <v/>
      </c>
      <c r="AS53" s="71" t="str">
        <f>IF(C53="","",IF(G53="Yes",(VLOOKUP(H53,ADMIN!$F$1:$K$3,4,FALSE)*Z53),0))</f>
        <v/>
      </c>
      <c r="AT53" s="71" t="str">
        <f>IF(C53="","",(VLOOKUP("Postdoctoral",ADMIN!$F$1:$K$3,5,FALSE)*N53))</f>
        <v/>
      </c>
      <c r="AU53" s="71" t="str">
        <f>IF(C53="","",(VLOOKUP("Postdoctoral",ADMIN!$F$1:$K$3,5,FALSE)*Q53))</f>
        <v/>
      </c>
      <c r="AV53" s="71" t="str">
        <f>IF(C53="","",(VLOOKUP("Postdoctoral",ADMIN!$F$1:$K$3,5,FALSE)*T53))</f>
        <v/>
      </c>
      <c r="AW53" s="71" t="str">
        <f>IF(C53="","",(VLOOKUP("Postdoctoral",ADMIN!$F$1:$K$3,5,FALSE)*W53))</f>
        <v/>
      </c>
      <c r="AX53" s="71" t="str">
        <f>IF(C53="","",(VLOOKUP("Postdoctoral",ADMIN!$F$1:$K$3,5,FALSE)*Z53))</f>
        <v/>
      </c>
      <c r="AY53" s="124" t="str">
        <f>IF(C53="","",(IF(H53="Doctoral",(VLOOKUP("Doctoral",[1]ADMIN!$F$1:$K$3,5,FALSE)*N53)-AT53,0)))</f>
        <v/>
      </c>
      <c r="AZ53" s="124" t="str">
        <f>IF(C53="","",(IF(H53="Doctoral",(VLOOKUP("Doctoral",[1]ADMIN!$F$1:$K$3,5,FALSE)*Q53)-AU53,0)))</f>
        <v/>
      </c>
      <c r="BA53" s="124" t="str">
        <f>IF(C53="","",(IF(H53="Doctoral",(VLOOKUP("Doctoral",[1]ADMIN!$F$1:$K$3,5,FALSE)*T53)-AV53,0)))</f>
        <v/>
      </c>
      <c r="BB53" s="124" t="str">
        <f>IF(C53="","",(IF(H53="Doctoral",(VLOOKUP("Doctoral",[1]ADMIN!$F$1:$K$3,5,FALSE)*W53)-AW53,0)))</f>
        <v/>
      </c>
      <c r="BC53" s="124" t="str">
        <f>IF(C53="","",(IF(H53="Doctoral",(VLOOKUP("Doctoral",[1]ADMIN!$F$1:$K$3,5,FALSE)*Z53)-AX53,0)))</f>
        <v/>
      </c>
      <c r="BD53" s="71" t="str">
        <f>IF(C53="","",(VLOOKUP("Postdoctoral",ADMIN!$F$1:$K$3,6,FALSE)*N53))</f>
        <v/>
      </c>
      <c r="BE53" s="72" t="str">
        <f>IF(C53="","",(VLOOKUP("Postdoctoral",ADMIN!$F$1:$K$3,6,FALSE)*Q53))</f>
        <v/>
      </c>
      <c r="BF53" s="72" t="str">
        <f>IF(C53="","",(VLOOKUP("Postdoctoral",ADMIN!$F$1:$K$3,6,FALSE)*T53))</f>
        <v/>
      </c>
      <c r="BG53" s="72" t="str">
        <f>IF(C53="","",(VLOOKUP("Postdoctoral",ADMIN!$F$1:$K$3,6,FALSE)*W53))</f>
        <v/>
      </c>
      <c r="BH53" s="72" t="str">
        <f>IF(C53="","",(VLOOKUP("Postdoctoral",ADMIN!$F$1:$K$3,6,FALSE)*Z53))</f>
        <v/>
      </c>
      <c r="BI53" s="124" t="str">
        <f>IF(C53="","",(IF(H53="Doctoral",(VLOOKUP("Doctoral",[1]ADMIN!$F$1:$K$3,6,FALSE)*N53)-BD53,0)))</f>
        <v/>
      </c>
      <c r="BJ53" s="125" t="str">
        <f>IF(C53="","",(IF(H53="Doctoral",(VLOOKUP("Doctoral",[1]ADMIN!$F$1:$K$3,6,FALSE)*Q53)-BE53,0)))</f>
        <v/>
      </c>
      <c r="BK53" s="125" t="str">
        <f>IF(C53="","",(IF(H53="Doctoral",(VLOOKUP("Doctoral",[1]ADMIN!$F$1:$K$3,6,FALSE)*T53)-BF53,0)))</f>
        <v/>
      </c>
      <c r="BL53" s="125" t="str">
        <f>IF(C53="","",(IF(H53="Doctoral",(VLOOKUP("Doctoral",[1]ADMIN!$F$1:$K$3,6,FALSE)*W53)-BG53,0)))</f>
        <v/>
      </c>
      <c r="BM53" s="125" t="str">
        <f>IF(C53="","",(IF(H53="Doctoral",(VLOOKUP("Doctoral",[1]ADMIN!$F$1:$K$3,5,FALSE)*Z53)-BH53,0)))</f>
        <v/>
      </c>
      <c r="BN53" s="80" t="str">
        <f t="shared" si="22"/>
        <v/>
      </c>
      <c r="BO53" s="52" t="str">
        <f t="shared" si="23"/>
        <v/>
      </c>
      <c r="BP53" s="52" t="str">
        <f t="shared" si="24"/>
        <v/>
      </c>
      <c r="BQ53" s="52" t="str">
        <f t="shared" si="25"/>
        <v/>
      </c>
      <c r="BR53" s="52" t="str">
        <f t="shared" si="26"/>
        <v/>
      </c>
      <c r="BS53" s="28" t="str">
        <f t="shared" si="27"/>
        <v/>
      </c>
      <c r="BT53" s="23" t="str">
        <f t="shared" si="28"/>
        <v/>
      </c>
      <c r="BU53" s="23" t="str">
        <f t="shared" si="29"/>
        <v/>
      </c>
      <c r="BV53" s="23" t="str">
        <f t="shared" si="30"/>
        <v/>
      </c>
      <c r="BW53" s="39" t="str">
        <f t="shared" si="34"/>
        <v/>
      </c>
      <c r="BX53" s="40"/>
    </row>
    <row r="54" spans="1:76" x14ac:dyDescent="0.2">
      <c r="A54" s="50">
        <v>47</v>
      </c>
      <c r="B54" s="42" t="str">
        <f t="shared" si="31"/>
        <v/>
      </c>
      <c r="C54" s="70"/>
      <c r="D54" s="40"/>
      <c r="E54" s="40"/>
      <c r="F54" s="24"/>
      <c r="G54" s="24"/>
      <c r="H54" s="40"/>
      <c r="I54" s="24"/>
      <c r="J54" s="25"/>
      <c r="K54" s="30"/>
      <c r="L54" s="27">
        <f t="shared" si="32"/>
        <v>44743</v>
      </c>
      <c r="M54" s="31"/>
      <c r="N54" s="48" t="str">
        <f t="shared" si="33"/>
        <v/>
      </c>
      <c r="O54" s="126">
        <f>MAX(L54,[1]ADMIN!$AB$3)</f>
        <v>44743</v>
      </c>
      <c r="P54" s="126">
        <f>MIN(M54,[1]ADMIN!$AG$3)</f>
        <v>45107</v>
      </c>
      <c r="Q54" s="127" t="str">
        <f t="shared" si="12"/>
        <v/>
      </c>
      <c r="R54" s="126">
        <f>MAX(L54,[1]ADMIN!$AB$4)</f>
        <v>45108</v>
      </c>
      <c r="S54" s="126">
        <f>MIN(M54,[1]ADMIN!$AG$4)</f>
        <v>45473</v>
      </c>
      <c r="T54" s="127" t="str">
        <f t="shared" si="13"/>
        <v/>
      </c>
      <c r="U54" s="126">
        <f>MAX(L54,[1]ADMIN!$AB$5)</f>
        <v>45474</v>
      </c>
      <c r="V54" s="126">
        <f>MIN(M54,[1]ADMIN!$AG$5)</f>
        <v>45838</v>
      </c>
      <c r="W54" s="127" t="str">
        <f t="shared" si="14"/>
        <v/>
      </c>
      <c r="X54" s="126">
        <f>MAX(L54,[1]ADMIN!$AB$6)</f>
        <v>45839</v>
      </c>
      <c r="Y54" s="126">
        <f>MIN(M54,[1]ADMIN!$AG$6)</f>
        <v>46203</v>
      </c>
      <c r="Z54" s="127" t="str">
        <f t="shared" si="15"/>
        <v/>
      </c>
      <c r="AA54" s="70"/>
      <c r="AB54" s="62"/>
      <c r="AC54" s="60"/>
      <c r="AD54" s="65"/>
      <c r="AE54" s="71" t="str">
        <f>IF(C54="","",VLOOKUP(IF(OR(AD54=AB54,AD54=""),AB54,AD54),ADMIN!$B:$D,3,FALSE)*VLOOKUP(H54,ADMIN!$F$1:$K$3,2,FALSE)*N54)</f>
        <v/>
      </c>
      <c r="AF54" s="71" t="str">
        <f>IF(C54="","",VLOOKUP(IF(OR(AD54=AB54,AD54=""),AB54,AD54),ADMIN!$B:$D,3,FALSE)*VLOOKUP(H54,ADMIN!$F$1:$K$3,2,FALSE)*Q54)</f>
        <v/>
      </c>
      <c r="AG54" s="71" t="str">
        <f>IF(C54="","",VLOOKUP(IF(OR(AD54=AB54,AD54=""),AB54,AD54),ADMIN!$B:$D,3,FALSE)*VLOOKUP(H54,ADMIN!$F$1:$K$3,2,FALSE)*T54)</f>
        <v/>
      </c>
      <c r="AH54" s="71" t="str">
        <f>IF(C54="","",VLOOKUP(IF(OR(AD54=AB54,AD54=""),AB54,AD54),ADMIN!$B:$D,3,FALSE)*VLOOKUP(H54,ADMIN!$F$1:$K$3,2,FALSE)*W54)</f>
        <v/>
      </c>
      <c r="AI54" s="71" t="str">
        <f>IF(C54="","",VLOOKUP(IF(OR(AD54=AB54,AD54=""),AB54,AD54),ADMIN!$B:$D,3,FALSE)*VLOOKUP(H54,ADMIN!$F$1:$K$3,2,FALSE)*Z54)</f>
        <v/>
      </c>
      <c r="AJ54" s="71" t="str">
        <f>IF(C54="","",(N54*VLOOKUP(H54,ADMIN!$F$1:$K$3,3,FALSE)))</f>
        <v/>
      </c>
      <c r="AK54" s="71" t="str">
        <f>IF(C54="","",(Q54*VLOOKUP(H54,ADMIN!$F$1:$K$3,3,FALSE)))</f>
        <v/>
      </c>
      <c r="AL54" s="71" t="str">
        <f>IF(C54="","",(T54*VLOOKUP(H54,ADMIN!$F$1:$K$3,3,FALSE)))</f>
        <v/>
      </c>
      <c r="AM54" s="71" t="str">
        <f>IF(C54="","",(W54*VLOOKUP(H54,ADMIN!$F$1:$K$3,3,FALSE)))</f>
        <v/>
      </c>
      <c r="AN54" s="71" t="str">
        <f>IF(C54="","",(Z54*VLOOKUP(H54,ADMIN!$F$1:$K$3,3,FALSE)))</f>
        <v/>
      </c>
      <c r="AO54" s="71" t="str">
        <f>IF(C54="","",IF(G54="Yes",(VLOOKUP(H54,ADMIN!$F$1:$K$3,4,FALSE)*N54),0))</f>
        <v/>
      </c>
      <c r="AP54" s="71" t="str">
        <f>IF(C54="","",IF(G54="Yes",(VLOOKUP(H54,ADMIN!$F$1:$K$3,4,FALSE)*Q54),0))</f>
        <v/>
      </c>
      <c r="AQ54" s="71" t="str">
        <f>IF(C54="","",IF(G54="Yes",(VLOOKUP(H54,ADMIN!$F$1:$K$3,4,FALSE)*T54),0))</f>
        <v/>
      </c>
      <c r="AR54" s="71" t="str">
        <f>IF(C54="","",IF(G54="Yes",(VLOOKUP(H54,ADMIN!$F$1:$K$3,4,FALSE)*W54),0))</f>
        <v/>
      </c>
      <c r="AS54" s="71" t="str">
        <f>IF(C54="","",IF(G54="Yes",(VLOOKUP(H54,ADMIN!$F$1:$K$3,4,FALSE)*Z54),0))</f>
        <v/>
      </c>
      <c r="AT54" s="71" t="str">
        <f>IF(C54="","",(VLOOKUP("Postdoctoral",ADMIN!$F$1:$K$3,5,FALSE)*N54))</f>
        <v/>
      </c>
      <c r="AU54" s="71" t="str">
        <f>IF(C54="","",(VLOOKUP("Postdoctoral",ADMIN!$F$1:$K$3,5,FALSE)*Q54))</f>
        <v/>
      </c>
      <c r="AV54" s="71" t="str">
        <f>IF(C54="","",(VLOOKUP("Postdoctoral",ADMIN!$F$1:$K$3,5,FALSE)*T54))</f>
        <v/>
      </c>
      <c r="AW54" s="71" t="str">
        <f>IF(C54="","",(VLOOKUP("Postdoctoral",ADMIN!$F$1:$K$3,5,FALSE)*W54))</f>
        <v/>
      </c>
      <c r="AX54" s="71" t="str">
        <f>IF(C54="","",(VLOOKUP("Postdoctoral",ADMIN!$F$1:$K$3,5,FALSE)*Z54))</f>
        <v/>
      </c>
      <c r="AY54" s="124" t="str">
        <f>IF(C54="","",(IF(H54="Doctoral",(VLOOKUP("Doctoral",[1]ADMIN!$F$1:$K$3,5,FALSE)*N54)-AT54,0)))</f>
        <v/>
      </c>
      <c r="AZ54" s="124" t="str">
        <f>IF(C54="","",(IF(H54="Doctoral",(VLOOKUP("Doctoral",[1]ADMIN!$F$1:$K$3,5,FALSE)*Q54)-AU54,0)))</f>
        <v/>
      </c>
      <c r="BA54" s="124" t="str">
        <f>IF(C54="","",(IF(H54="Doctoral",(VLOOKUP("Doctoral",[1]ADMIN!$F$1:$K$3,5,FALSE)*T54)-AV54,0)))</f>
        <v/>
      </c>
      <c r="BB54" s="124" t="str">
        <f>IF(C54="","",(IF(H54="Doctoral",(VLOOKUP("Doctoral",[1]ADMIN!$F$1:$K$3,5,FALSE)*W54)-AW54,0)))</f>
        <v/>
      </c>
      <c r="BC54" s="124" t="str">
        <f>IF(C54="","",(IF(H54="Doctoral",(VLOOKUP("Doctoral",[1]ADMIN!$F$1:$K$3,5,FALSE)*Z54)-AX54,0)))</f>
        <v/>
      </c>
      <c r="BD54" s="71" t="str">
        <f>IF(C54="","",(VLOOKUP("Postdoctoral",ADMIN!$F$1:$K$3,6,FALSE)*N54))</f>
        <v/>
      </c>
      <c r="BE54" s="72" t="str">
        <f>IF(C54="","",(VLOOKUP("Postdoctoral",ADMIN!$F$1:$K$3,6,FALSE)*Q54))</f>
        <v/>
      </c>
      <c r="BF54" s="72" t="str">
        <f>IF(C54="","",(VLOOKUP("Postdoctoral",ADMIN!$F$1:$K$3,6,FALSE)*T54))</f>
        <v/>
      </c>
      <c r="BG54" s="72" t="str">
        <f>IF(C54="","",(VLOOKUP("Postdoctoral",ADMIN!$F$1:$K$3,6,FALSE)*W54))</f>
        <v/>
      </c>
      <c r="BH54" s="72" t="str">
        <f>IF(C54="","",(VLOOKUP("Postdoctoral",ADMIN!$F$1:$K$3,6,FALSE)*Z54))</f>
        <v/>
      </c>
      <c r="BI54" s="124" t="str">
        <f>IF(C54="","",(IF(H54="Doctoral",(VLOOKUP("Doctoral",[1]ADMIN!$F$1:$K$3,6,FALSE)*N54)-BD54,0)))</f>
        <v/>
      </c>
      <c r="BJ54" s="125" t="str">
        <f>IF(C54="","",(IF(H54="Doctoral",(VLOOKUP("Doctoral",[1]ADMIN!$F$1:$K$3,6,FALSE)*Q54)-BE54,0)))</f>
        <v/>
      </c>
      <c r="BK54" s="125" t="str">
        <f>IF(C54="","",(IF(H54="Doctoral",(VLOOKUP("Doctoral",[1]ADMIN!$F$1:$K$3,6,FALSE)*T54)-BF54,0)))</f>
        <v/>
      </c>
      <c r="BL54" s="125" t="str">
        <f>IF(C54="","",(IF(H54="Doctoral",(VLOOKUP("Doctoral",[1]ADMIN!$F$1:$K$3,6,FALSE)*W54)-BG54,0)))</f>
        <v/>
      </c>
      <c r="BM54" s="125" t="str">
        <f>IF(C54="","",(IF(H54="Doctoral",(VLOOKUP("Doctoral",[1]ADMIN!$F$1:$K$3,5,FALSE)*Z54)-BH54,0)))</f>
        <v/>
      </c>
      <c r="BN54" s="80" t="str">
        <f t="shared" si="22"/>
        <v/>
      </c>
      <c r="BO54" s="52" t="str">
        <f t="shared" si="23"/>
        <v/>
      </c>
      <c r="BP54" s="52" t="str">
        <f t="shared" si="24"/>
        <v/>
      </c>
      <c r="BQ54" s="52" t="str">
        <f t="shared" si="25"/>
        <v/>
      </c>
      <c r="BR54" s="52" t="str">
        <f t="shared" si="26"/>
        <v/>
      </c>
      <c r="BS54" s="28" t="str">
        <f t="shared" si="27"/>
        <v/>
      </c>
      <c r="BT54" s="23" t="str">
        <f t="shared" si="28"/>
        <v/>
      </c>
      <c r="BU54" s="23" t="str">
        <f t="shared" si="29"/>
        <v/>
      </c>
      <c r="BV54" s="23" t="str">
        <f t="shared" si="30"/>
        <v/>
      </c>
      <c r="BW54" s="39" t="str">
        <f t="shared" si="34"/>
        <v/>
      </c>
      <c r="BX54" s="40"/>
    </row>
    <row r="55" spans="1:76" x14ac:dyDescent="0.2">
      <c r="A55" s="50">
        <v>48</v>
      </c>
      <c r="B55" s="42" t="str">
        <f t="shared" si="31"/>
        <v/>
      </c>
      <c r="C55" s="70"/>
      <c r="D55" s="40"/>
      <c r="E55" s="40"/>
      <c r="F55" s="24"/>
      <c r="G55" s="24"/>
      <c r="H55" s="40"/>
      <c r="I55" s="24"/>
      <c r="J55" s="25"/>
      <c r="K55" s="30"/>
      <c r="L55" s="27">
        <f t="shared" si="32"/>
        <v>44743</v>
      </c>
      <c r="M55" s="31"/>
      <c r="N55" s="48" t="str">
        <f t="shared" si="33"/>
        <v/>
      </c>
      <c r="O55" s="126">
        <f>MAX(L55,[1]ADMIN!$AB$3)</f>
        <v>44743</v>
      </c>
      <c r="P55" s="126">
        <f>MIN(M55,[1]ADMIN!$AG$3)</f>
        <v>45107</v>
      </c>
      <c r="Q55" s="127" t="str">
        <f t="shared" si="12"/>
        <v/>
      </c>
      <c r="R55" s="126">
        <f>MAX(L55,[1]ADMIN!$AB$4)</f>
        <v>45108</v>
      </c>
      <c r="S55" s="126">
        <f>MIN(M55,[1]ADMIN!$AG$4)</f>
        <v>45473</v>
      </c>
      <c r="T55" s="127" t="str">
        <f t="shared" si="13"/>
        <v/>
      </c>
      <c r="U55" s="126">
        <f>MAX(L55,[1]ADMIN!$AB$5)</f>
        <v>45474</v>
      </c>
      <c r="V55" s="126">
        <f>MIN(M55,[1]ADMIN!$AG$5)</f>
        <v>45838</v>
      </c>
      <c r="W55" s="127" t="str">
        <f t="shared" si="14"/>
        <v/>
      </c>
      <c r="X55" s="126">
        <f>MAX(L55,[1]ADMIN!$AB$6)</f>
        <v>45839</v>
      </c>
      <c r="Y55" s="126">
        <f>MIN(M55,[1]ADMIN!$AG$6)</f>
        <v>46203</v>
      </c>
      <c r="Z55" s="127" t="str">
        <f t="shared" si="15"/>
        <v/>
      </c>
      <c r="AA55" s="70"/>
      <c r="AB55" s="62"/>
      <c r="AC55" s="60"/>
      <c r="AD55" s="65"/>
      <c r="AE55" s="71" t="str">
        <f>IF(C55="","",VLOOKUP(IF(OR(AD55=AB55,AD55=""),AB55,AD55),ADMIN!$B:$D,3,FALSE)*VLOOKUP(H55,ADMIN!$F$1:$K$3,2,FALSE)*N55)</f>
        <v/>
      </c>
      <c r="AF55" s="71" t="str">
        <f>IF(C55="","",VLOOKUP(IF(OR(AD55=AB55,AD55=""),AB55,AD55),ADMIN!$B:$D,3,FALSE)*VLOOKUP(H55,ADMIN!$F$1:$K$3,2,FALSE)*Q55)</f>
        <v/>
      </c>
      <c r="AG55" s="71" t="str">
        <f>IF(C55="","",VLOOKUP(IF(OR(AD55=AB55,AD55=""),AB55,AD55),ADMIN!$B:$D,3,FALSE)*VLOOKUP(H55,ADMIN!$F$1:$K$3,2,FALSE)*T55)</f>
        <v/>
      </c>
      <c r="AH55" s="71" t="str">
        <f>IF(C55="","",VLOOKUP(IF(OR(AD55=AB55,AD55=""),AB55,AD55),ADMIN!$B:$D,3,FALSE)*VLOOKUP(H55,ADMIN!$F$1:$K$3,2,FALSE)*W55)</f>
        <v/>
      </c>
      <c r="AI55" s="71" t="str">
        <f>IF(C55="","",VLOOKUP(IF(OR(AD55=AB55,AD55=""),AB55,AD55),ADMIN!$B:$D,3,FALSE)*VLOOKUP(H55,ADMIN!$F$1:$K$3,2,FALSE)*Z55)</f>
        <v/>
      </c>
      <c r="AJ55" s="71" t="str">
        <f>IF(C55="","",(N55*VLOOKUP(H55,ADMIN!$F$1:$K$3,3,FALSE)))</f>
        <v/>
      </c>
      <c r="AK55" s="71" t="str">
        <f>IF(C55="","",(Q55*VLOOKUP(H55,ADMIN!$F$1:$K$3,3,FALSE)))</f>
        <v/>
      </c>
      <c r="AL55" s="71" t="str">
        <f>IF(C55="","",(T55*VLOOKUP(H55,ADMIN!$F$1:$K$3,3,FALSE)))</f>
        <v/>
      </c>
      <c r="AM55" s="71" t="str">
        <f>IF(C55="","",(W55*VLOOKUP(H55,ADMIN!$F$1:$K$3,3,FALSE)))</f>
        <v/>
      </c>
      <c r="AN55" s="71" t="str">
        <f>IF(C55="","",(Z55*VLOOKUP(H55,ADMIN!$F$1:$K$3,3,FALSE)))</f>
        <v/>
      </c>
      <c r="AO55" s="71" t="str">
        <f>IF(C55="","",IF(G55="Yes",(VLOOKUP(H55,ADMIN!$F$1:$K$3,4,FALSE)*N55),0))</f>
        <v/>
      </c>
      <c r="AP55" s="71" t="str">
        <f>IF(C55="","",IF(G55="Yes",(VLOOKUP(H55,ADMIN!$F$1:$K$3,4,FALSE)*Q55),0))</f>
        <v/>
      </c>
      <c r="AQ55" s="71" t="str">
        <f>IF(C55="","",IF(G55="Yes",(VLOOKUP(H55,ADMIN!$F$1:$K$3,4,FALSE)*T55),0))</f>
        <v/>
      </c>
      <c r="AR55" s="71" t="str">
        <f>IF(C55="","",IF(G55="Yes",(VLOOKUP(H55,ADMIN!$F$1:$K$3,4,FALSE)*W55),0))</f>
        <v/>
      </c>
      <c r="AS55" s="71" t="str">
        <f>IF(C55="","",IF(G55="Yes",(VLOOKUP(H55,ADMIN!$F$1:$K$3,4,FALSE)*Z55),0))</f>
        <v/>
      </c>
      <c r="AT55" s="71" t="str">
        <f>IF(C55="","",(VLOOKUP("Postdoctoral",ADMIN!$F$1:$K$3,5,FALSE)*N55))</f>
        <v/>
      </c>
      <c r="AU55" s="71" t="str">
        <f>IF(C55="","",(VLOOKUP("Postdoctoral",ADMIN!$F$1:$K$3,5,FALSE)*Q55))</f>
        <v/>
      </c>
      <c r="AV55" s="71" t="str">
        <f>IF(C55="","",(VLOOKUP("Postdoctoral",ADMIN!$F$1:$K$3,5,FALSE)*T55))</f>
        <v/>
      </c>
      <c r="AW55" s="71" t="str">
        <f>IF(C55="","",(VLOOKUP("Postdoctoral",ADMIN!$F$1:$K$3,5,FALSE)*W55))</f>
        <v/>
      </c>
      <c r="AX55" s="71" t="str">
        <f>IF(C55="","",(VLOOKUP("Postdoctoral",ADMIN!$F$1:$K$3,5,FALSE)*Z55))</f>
        <v/>
      </c>
      <c r="AY55" s="124" t="str">
        <f>IF(C55="","",(IF(H55="Doctoral",(VLOOKUP("Doctoral",[1]ADMIN!$F$1:$K$3,5,FALSE)*N55)-AT55,0)))</f>
        <v/>
      </c>
      <c r="AZ55" s="124" t="str">
        <f>IF(C55="","",(IF(H55="Doctoral",(VLOOKUP("Doctoral",[1]ADMIN!$F$1:$K$3,5,FALSE)*Q55)-AU55,0)))</f>
        <v/>
      </c>
      <c r="BA55" s="124" t="str">
        <f>IF(C55="","",(IF(H55="Doctoral",(VLOOKUP("Doctoral",[1]ADMIN!$F$1:$K$3,5,FALSE)*T55)-AV55,0)))</f>
        <v/>
      </c>
      <c r="BB55" s="124" t="str">
        <f>IF(C55="","",(IF(H55="Doctoral",(VLOOKUP("Doctoral",[1]ADMIN!$F$1:$K$3,5,FALSE)*W55)-AW55,0)))</f>
        <v/>
      </c>
      <c r="BC55" s="124" t="str">
        <f>IF(C55="","",(IF(H55="Doctoral",(VLOOKUP("Doctoral",[1]ADMIN!$F$1:$K$3,5,FALSE)*Z55)-AX55,0)))</f>
        <v/>
      </c>
      <c r="BD55" s="71" t="str">
        <f>IF(C55="","",(VLOOKUP("Postdoctoral",ADMIN!$F$1:$K$3,6,FALSE)*N55))</f>
        <v/>
      </c>
      <c r="BE55" s="72" t="str">
        <f>IF(C55="","",(VLOOKUP("Postdoctoral",ADMIN!$F$1:$K$3,6,FALSE)*Q55))</f>
        <v/>
      </c>
      <c r="BF55" s="72" t="str">
        <f>IF(C55="","",(VLOOKUP("Postdoctoral",ADMIN!$F$1:$K$3,6,FALSE)*T55))</f>
        <v/>
      </c>
      <c r="BG55" s="72" t="str">
        <f>IF(C55="","",(VLOOKUP("Postdoctoral",ADMIN!$F$1:$K$3,6,FALSE)*W55))</f>
        <v/>
      </c>
      <c r="BH55" s="72" t="str">
        <f>IF(C55="","",(VLOOKUP("Postdoctoral",ADMIN!$F$1:$K$3,6,FALSE)*Z55))</f>
        <v/>
      </c>
      <c r="BI55" s="124" t="str">
        <f>IF(C55="","",(IF(H55="Doctoral",(VLOOKUP("Doctoral",[1]ADMIN!$F$1:$K$3,6,FALSE)*N55)-BD55,0)))</f>
        <v/>
      </c>
      <c r="BJ55" s="125" t="str">
        <f>IF(C55="","",(IF(H55="Doctoral",(VLOOKUP("Doctoral",[1]ADMIN!$F$1:$K$3,6,FALSE)*Q55)-BE55,0)))</f>
        <v/>
      </c>
      <c r="BK55" s="125" t="str">
        <f>IF(C55="","",(IF(H55="Doctoral",(VLOOKUP("Doctoral",[1]ADMIN!$F$1:$K$3,6,FALSE)*T55)-BF55,0)))</f>
        <v/>
      </c>
      <c r="BL55" s="125" t="str">
        <f>IF(C55="","",(IF(H55="Doctoral",(VLOOKUP("Doctoral",[1]ADMIN!$F$1:$K$3,6,FALSE)*W55)-BG55,0)))</f>
        <v/>
      </c>
      <c r="BM55" s="125" t="str">
        <f>IF(C55="","",(IF(H55="Doctoral",(VLOOKUP("Doctoral",[1]ADMIN!$F$1:$K$3,5,FALSE)*Z55)-BH55,0)))</f>
        <v/>
      </c>
      <c r="BN55" s="80" t="str">
        <f t="shared" si="22"/>
        <v/>
      </c>
      <c r="BO55" s="52" t="str">
        <f t="shared" si="23"/>
        <v/>
      </c>
      <c r="BP55" s="52" t="str">
        <f t="shared" si="24"/>
        <v/>
      </c>
      <c r="BQ55" s="52" t="str">
        <f t="shared" si="25"/>
        <v/>
      </c>
      <c r="BR55" s="52" t="str">
        <f t="shared" si="26"/>
        <v/>
      </c>
      <c r="BS55" s="28" t="str">
        <f t="shared" si="27"/>
        <v/>
      </c>
      <c r="BT55" s="23" t="str">
        <f t="shared" si="28"/>
        <v/>
      </c>
      <c r="BU55" s="23" t="str">
        <f t="shared" si="29"/>
        <v/>
      </c>
      <c r="BV55" s="23" t="str">
        <f t="shared" si="30"/>
        <v/>
      </c>
      <c r="BW55" s="39" t="str">
        <f t="shared" si="34"/>
        <v/>
      </c>
      <c r="BX55" s="40"/>
    </row>
    <row r="56" spans="1:76" x14ac:dyDescent="0.2">
      <c r="A56" s="50">
        <v>49</v>
      </c>
      <c r="B56" s="42" t="str">
        <f t="shared" si="31"/>
        <v/>
      </c>
      <c r="C56" s="70"/>
      <c r="D56" s="40"/>
      <c r="E56" s="40"/>
      <c r="F56" s="24"/>
      <c r="G56" s="24"/>
      <c r="H56" s="40"/>
      <c r="I56" s="24"/>
      <c r="J56" s="25"/>
      <c r="K56" s="30"/>
      <c r="L56" s="27">
        <f t="shared" si="32"/>
        <v>44743</v>
      </c>
      <c r="M56" s="31"/>
      <c r="N56" s="48" t="str">
        <f t="shared" si="33"/>
        <v/>
      </c>
      <c r="O56" s="126">
        <f>MAX(L56,[1]ADMIN!$AB$3)</f>
        <v>44743</v>
      </c>
      <c r="P56" s="126">
        <f>MIN(M56,[1]ADMIN!$AG$3)</f>
        <v>45107</v>
      </c>
      <c r="Q56" s="127" t="str">
        <f t="shared" si="12"/>
        <v/>
      </c>
      <c r="R56" s="126">
        <f>MAX(L56,[1]ADMIN!$AB$4)</f>
        <v>45108</v>
      </c>
      <c r="S56" s="126">
        <f>MIN(M56,[1]ADMIN!$AG$4)</f>
        <v>45473</v>
      </c>
      <c r="T56" s="127" t="str">
        <f t="shared" si="13"/>
        <v/>
      </c>
      <c r="U56" s="126">
        <f>MAX(L56,[1]ADMIN!$AB$5)</f>
        <v>45474</v>
      </c>
      <c r="V56" s="126">
        <f>MIN(M56,[1]ADMIN!$AG$5)</f>
        <v>45838</v>
      </c>
      <c r="W56" s="127" t="str">
        <f t="shared" si="14"/>
        <v/>
      </c>
      <c r="X56" s="126">
        <f>MAX(L56,[1]ADMIN!$AB$6)</f>
        <v>45839</v>
      </c>
      <c r="Y56" s="126">
        <f>MIN(M56,[1]ADMIN!$AG$6)</f>
        <v>46203</v>
      </c>
      <c r="Z56" s="127" t="str">
        <f t="shared" si="15"/>
        <v/>
      </c>
      <c r="AA56" s="70"/>
      <c r="AB56" s="62"/>
      <c r="AC56" s="60"/>
      <c r="AD56" s="65"/>
      <c r="AE56" s="71" t="str">
        <f>IF(C56="","",VLOOKUP(IF(OR(AD56=AB56,AD56=""),AB56,AD56),ADMIN!$B:$D,3,FALSE)*VLOOKUP(H56,ADMIN!$F$1:$K$3,2,FALSE)*N56)</f>
        <v/>
      </c>
      <c r="AF56" s="71" t="str">
        <f>IF(C56="","",VLOOKUP(IF(OR(AD56=AB56,AD56=""),AB56,AD56),ADMIN!$B:$D,3,FALSE)*VLOOKUP(H56,ADMIN!$F$1:$K$3,2,FALSE)*Q56)</f>
        <v/>
      </c>
      <c r="AG56" s="71" t="str">
        <f>IF(C56="","",VLOOKUP(IF(OR(AD56=AB56,AD56=""),AB56,AD56),ADMIN!$B:$D,3,FALSE)*VLOOKUP(H56,ADMIN!$F$1:$K$3,2,FALSE)*T56)</f>
        <v/>
      </c>
      <c r="AH56" s="71" t="str">
        <f>IF(C56="","",VLOOKUP(IF(OR(AD56=AB56,AD56=""),AB56,AD56),ADMIN!$B:$D,3,FALSE)*VLOOKUP(H56,ADMIN!$F$1:$K$3,2,FALSE)*W56)</f>
        <v/>
      </c>
      <c r="AI56" s="71" t="str">
        <f>IF(C56="","",VLOOKUP(IF(OR(AD56=AB56,AD56=""),AB56,AD56),ADMIN!$B:$D,3,FALSE)*VLOOKUP(H56,ADMIN!$F$1:$K$3,2,FALSE)*Z56)</f>
        <v/>
      </c>
      <c r="AJ56" s="71" t="str">
        <f>IF(C56="","",(N56*VLOOKUP(H56,ADMIN!$F$1:$K$3,3,FALSE)))</f>
        <v/>
      </c>
      <c r="AK56" s="71" t="str">
        <f>IF(C56="","",(Q56*VLOOKUP(H56,ADMIN!$F$1:$K$3,3,FALSE)))</f>
        <v/>
      </c>
      <c r="AL56" s="71" t="str">
        <f>IF(C56="","",(T56*VLOOKUP(H56,ADMIN!$F$1:$K$3,3,FALSE)))</f>
        <v/>
      </c>
      <c r="AM56" s="71" t="str">
        <f>IF(C56="","",(W56*VLOOKUP(H56,ADMIN!$F$1:$K$3,3,FALSE)))</f>
        <v/>
      </c>
      <c r="AN56" s="71" t="str">
        <f>IF(C56="","",(Z56*VLOOKUP(H56,ADMIN!$F$1:$K$3,3,FALSE)))</f>
        <v/>
      </c>
      <c r="AO56" s="71" t="str">
        <f>IF(C56="","",IF(G56="Yes",(VLOOKUP(H56,ADMIN!$F$1:$K$3,4,FALSE)*N56),0))</f>
        <v/>
      </c>
      <c r="AP56" s="71" t="str">
        <f>IF(C56="","",IF(G56="Yes",(VLOOKUP(H56,ADMIN!$F$1:$K$3,4,FALSE)*Q56),0))</f>
        <v/>
      </c>
      <c r="AQ56" s="71" t="str">
        <f>IF(C56="","",IF(G56="Yes",(VLOOKUP(H56,ADMIN!$F$1:$K$3,4,FALSE)*T56),0))</f>
        <v/>
      </c>
      <c r="AR56" s="71" t="str">
        <f>IF(C56="","",IF(G56="Yes",(VLOOKUP(H56,ADMIN!$F$1:$K$3,4,FALSE)*W56),0))</f>
        <v/>
      </c>
      <c r="AS56" s="71" t="str">
        <f>IF(C56="","",IF(G56="Yes",(VLOOKUP(H56,ADMIN!$F$1:$K$3,4,FALSE)*Z56),0))</f>
        <v/>
      </c>
      <c r="AT56" s="71" t="str">
        <f>IF(C56="","",(VLOOKUP("Postdoctoral",ADMIN!$F$1:$K$3,5,FALSE)*N56))</f>
        <v/>
      </c>
      <c r="AU56" s="71" t="str">
        <f>IF(C56="","",(VLOOKUP("Postdoctoral",ADMIN!$F$1:$K$3,5,FALSE)*Q56))</f>
        <v/>
      </c>
      <c r="AV56" s="71" t="str">
        <f>IF(C56="","",(VLOOKUP("Postdoctoral",ADMIN!$F$1:$K$3,5,FALSE)*T56))</f>
        <v/>
      </c>
      <c r="AW56" s="71" t="str">
        <f>IF(C56="","",(VLOOKUP("Postdoctoral",ADMIN!$F$1:$K$3,5,FALSE)*W56))</f>
        <v/>
      </c>
      <c r="AX56" s="71" t="str">
        <f>IF(C56="","",(VLOOKUP("Postdoctoral",ADMIN!$F$1:$K$3,5,FALSE)*Z56))</f>
        <v/>
      </c>
      <c r="AY56" s="124" t="str">
        <f>IF(C56="","",(IF(H56="Doctoral",(VLOOKUP("Doctoral",[1]ADMIN!$F$1:$K$3,5,FALSE)*N56)-AT56,0)))</f>
        <v/>
      </c>
      <c r="AZ56" s="124" t="str">
        <f>IF(C56="","",(IF(H56="Doctoral",(VLOOKUP("Doctoral",[1]ADMIN!$F$1:$K$3,5,FALSE)*Q56)-AU56,0)))</f>
        <v/>
      </c>
      <c r="BA56" s="124" t="str">
        <f>IF(C56="","",(IF(H56="Doctoral",(VLOOKUP("Doctoral",[1]ADMIN!$F$1:$K$3,5,FALSE)*T56)-AV56,0)))</f>
        <v/>
      </c>
      <c r="BB56" s="124" t="str">
        <f>IF(C56="","",(IF(H56="Doctoral",(VLOOKUP("Doctoral",[1]ADMIN!$F$1:$K$3,5,FALSE)*W56)-AW56,0)))</f>
        <v/>
      </c>
      <c r="BC56" s="124" t="str">
        <f>IF(C56="","",(IF(H56="Doctoral",(VLOOKUP("Doctoral",[1]ADMIN!$F$1:$K$3,5,FALSE)*Z56)-AX56,0)))</f>
        <v/>
      </c>
      <c r="BD56" s="71" t="str">
        <f>IF(C56="","",(VLOOKUP("Postdoctoral",ADMIN!$F$1:$K$3,6,FALSE)*N56))</f>
        <v/>
      </c>
      <c r="BE56" s="72" t="str">
        <f>IF(C56="","",(VLOOKUP("Postdoctoral",ADMIN!$F$1:$K$3,6,FALSE)*Q56))</f>
        <v/>
      </c>
      <c r="BF56" s="72" t="str">
        <f>IF(C56="","",(VLOOKUP("Postdoctoral",ADMIN!$F$1:$K$3,6,FALSE)*T56))</f>
        <v/>
      </c>
      <c r="BG56" s="72" t="str">
        <f>IF(C56="","",(VLOOKUP("Postdoctoral",ADMIN!$F$1:$K$3,6,FALSE)*W56))</f>
        <v/>
      </c>
      <c r="BH56" s="72" t="str">
        <f>IF(C56="","",(VLOOKUP("Postdoctoral",ADMIN!$F$1:$K$3,6,FALSE)*Z56))</f>
        <v/>
      </c>
      <c r="BI56" s="124" t="str">
        <f>IF(C56="","",(IF(H56="Doctoral",(VLOOKUP("Doctoral",[1]ADMIN!$F$1:$K$3,6,FALSE)*N56)-BD56,0)))</f>
        <v/>
      </c>
      <c r="BJ56" s="125" t="str">
        <f>IF(C56="","",(IF(H56="Doctoral",(VLOOKUP("Doctoral",[1]ADMIN!$F$1:$K$3,6,FALSE)*Q56)-BE56,0)))</f>
        <v/>
      </c>
      <c r="BK56" s="125" t="str">
        <f>IF(C56="","",(IF(H56="Doctoral",(VLOOKUP("Doctoral",[1]ADMIN!$F$1:$K$3,6,FALSE)*T56)-BF56,0)))</f>
        <v/>
      </c>
      <c r="BL56" s="125" t="str">
        <f>IF(C56="","",(IF(H56="Doctoral",(VLOOKUP("Doctoral",[1]ADMIN!$F$1:$K$3,6,FALSE)*W56)-BG56,0)))</f>
        <v/>
      </c>
      <c r="BM56" s="125" t="str">
        <f>IF(C56="","",(IF(H56="Doctoral",(VLOOKUP("Doctoral",[1]ADMIN!$F$1:$K$3,5,FALSE)*Z56)-BH56,0)))</f>
        <v/>
      </c>
      <c r="BN56" s="80" t="str">
        <f t="shared" si="22"/>
        <v/>
      </c>
      <c r="BO56" s="52" t="str">
        <f t="shared" si="23"/>
        <v/>
      </c>
      <c r="BP56" s="52" t="str">
        <f t="shared" si="24"/>
        <v/>
      </c>
      <c r="BQ56" s="52" t="str">
        <f t="shared" si="25"/>
        <v/>
      </c>
      <c r="BR56" s="52" t="str">
        <f t="shared" si="26"/>
        <v/>
      </c>
      <c r="BS56" s="28" t="str">
        <f t="shared" si="27"/>
        <v/>
      </c>
      <c r="BT56" s="23" t="str">
        <f t="shared" si="28"/>
        <v/>
      </c>
      <c r="BU56" s="23" t="str">
        <f t="shared" si="29"/>
        <v/>
      </c>
      <c r="BV56" s="23" t="str">
        <f t="shared" si="30"/>
        <v/>
      </c>
      <c r="BW56" s="39" t="str">
        <f t="shared" si="34"/>
        <v/>
      </c>
      <c r="BX56" s="40"/>
    </row>
    <row r="57" spans="1:76" x14ac:dyDescent="0.2">
      <c r="A57" s="50">
        <v>50</v>
      </c>
      <c r="B57" s="42" t="str">
        <f t="shared" si="31"/>
        <v/>
      </c>
      <c r="C57" s="70"/>
      <c r="D57" s="40"/>
      <c r="E57" s="40"/>
      <c r="F57" s="24"/>
      <c r="G57" s="24"/>
      <c r="H57" s="40"/>
      <c r="I57" s="24"/>
      <c r="J57" s="25"/>
      <c r="K57" s="30"/>
      <c r="L57" s="27">
        <f t="shared" si="32"/>
        <v>44743</v>
      </c>
      <c r="M57" s="31"/>
      <c r="N57" s="48" t="str">
        <f t="shared" si="33"/>
        <v/>
      </c>
      <c r="O57" s="126">
        <f>MAX(L57,[1]ADMIN!$AB$3)</f>
        <v>44743</v>
      </c>
      <c r="P57" s="126">
        <f>MIN(M57,[1]ADMIN!$AG$3)</f>
        <v>45107</v>
      </c>
      <c r="Q57" s="127" t="str">
        <f t="shared" si="12"/>
        <v/>
      </c>
      <c r="R57" s="126">
        <f>MAX(L57,[1]ADMIN!$AB$4)</f>
        <v>45108</v>
      </c>
      <c r="S57" s="126">
        <f>MIN(M57,[1]ADMIN!$AG$4)</f>
        <v>45473</v>
      </c>
      <c r="T57" s="127" t="str">
        <f t="shared" si="13"/>
        <v/>
      </c>
      <c r="U57" s="126">
        <f>MAX(L57,[1]ADMIN!$AB$5)</f>
        <v>45474</v>
      </c>
      <c r="V57" s="126">
        <f>MIN(M57,[1]ADMIN!$AG$5)</f>
        <v>45838</v>
      </c>
      <c r="W57" s="127" t="str">
        <f t="shared" si="14"/>
        <v/>
      </c>
      <c r="X57" s="126">
        <f>MAX(L57,[1]ADMIN!$AB$6)</f>
        <v>45839</v>
      </c>
      <c r="Y57" s="126">
        <f>MIN(M57,[1]ADMIN!$AG$6)</f>
        <v>46203</v>
      </c>
      <c r="Z57" s="127" t="str">
        <f t="shared" si="15"/>
        <v/>
      </c>
      <c r="AA57" s="70"/>
      <c r="AB57" s="62"/>
      <c r="AC57" s="60"/>
      <c r="AD57" s="65"/>
      <c r="AE57" s="71" t="str">
        <f>IF(C57="","",VLOOKUP(IF(OR(AD57=AB57,AD57=""),AB57,AD57),ADMIN!$B:$D,3,FALSE)*VLOOKUP(H57,ADMIN!$F$1:$K$3,2,FALSE)*N57)</f>
        <v/>
      </c>
      <c r="AF57" s="71" t="str">
        <f>IF(C57="","",VLOOKUP(IF(OR(AD57=AB57,AD57=""),AB57,AD57),ADMIN!$B:$D,3,FALSE)*VLOOKUP(H57,ADMIN!$F$1:$K$3,2,FALSE)*Q57)</f>
        <v/>
      </c>
      <c r="AG57" s="71" t="str">
        <f>IF(C57="","",VLOOKUP(IF(OR(AD57=AB57,AD57=""),AB57,AD57),ADMIN!$B:$D,3,FALSE)*VLOOKUP(H57,ADMIN!$F$1:$K$3,2,FALSE)*T57)</f>
        <v/>
      </c>
      <c r="AH57" s="71" t="str">
        <f>IF(C57="","",VLOOKUP(IF(OR(AD57=AB57,AD57=""),AB57,AD57),ADMIN!$B:$D,3,FALSE)*VLOOKUP(H57,ADMIN!$F$1:$K$3,2,FALSE)*W57)</f>
        <v/>
      </c>
      <c r="AI57" s="71" t="str">
        <f>IF(C57="","",VLOOKUP(IF(OR(AD57=AB57,AD57=""),AB57,AD57),ADMIN!$B:$D,3,FALSE)*VLOOKUP(H57,ADMIN!$F$1:$K$3,2,FALSE)*Z57)</f>
        <v/>
      </c>
      <c r="AJ57" s="71" t="str">
        <f>IF(C57="","",(N57*VLOOKUP(H57,ADMIN!$F$1:$K$3,3,FALSE)))</f>
        <v/>
      </c>
      <c r="AK57" s="71" t="str">
        <f>IF(C57="","",(Q57*VLOOKUP(H57,ADMIN!$F$1:$K$3,3,FALSE)))</f>
        <v/>
      </c>
      <c r="AL57" s="71" t="str">
        <f>IF(C57="","",(T57*VLOOKUP(H57,ADMIN!$F$1:$K$3,3,FALSE)))</f>
        <v/>
      </c>
      <c r="AM57" s="71" t="str">
        <f>IF(C57="","",(W57*VLOOKUP(H57,ADMIN!$F$1:$K$3,3,FALSE)))</f>
        <v/>
      </c>
      <c r="AN57" s="71" t="str">
        <f>IF(C57="","",(Z57*VLOOKUP(H57,ADMIN!$F$1:$K$3,3,FALSE)))</f>
        <v/>
      </c>
      <c r="AO57" s="71" t="str">
        <f>IF(C57="","",IF(G57="Yes",(VLOOKUP(H57,ADMIN!$F$1:$K$3,4,FALSE)*N57),0))</f>
        <v/>
      </c>
      <c r="AP57" s="71" t="str">
        <f>IF(C57="","",IF(G57="Yes",(VLOOKUP(H57,ADMIN!$F$1:$K$3,4,FALSE)*Q57),0))</f>
        <v/>
      </c>
      <c r="AQ57" s="71" t="str">
        <f>IF(C57="","",IF(G57="Yes",(VLOOKUP(H57,ADMIN!$F$1:$K$3,4,FALSE)*T57),0))</f>
        <v/>
      </c>
      <c r="AR57" s="71" t="str">
        <f>IF(C57="","",IF(G57="Yes",(VLOOKUP(H57,ADMIN!$F$1:$K$3,4,FALSE)*W57),0))</f>
        <v/>
      </c>
      <c r="AS57" s="71" t="str">
        <f>IF(C57="","",IF(G57="Yes",(VLOOKUP(H57,ADMIN!$F$1:$K$3,4,FALSE)*Z57),0))</f>
        <v/>
      </c>
      <c r="AT57" s="71" t="str">
        <f>IF(C57="","",(VLOOKUP("Postdoctoral",ADMIN!$F$1:$K$3,5,FALSE)*N57))</f>
        <v/>
      </c>
      <c r="AU57" s="71" t="str">
        <f>IF(C57="","",(VLOOKUP("Postdoctoral",ADMIN!$F$1:$K$3,5,FALSE)*Q57))</f>
        <v/>
      </c>
      <c r="AV57" s="71" t="str">
        <f>IF(C57="","",(VLOOKUP("Postdoctoral",ADMIN!$F$1:$K$3,5,FALSE)*T57))</f>
        <v/>
      </c>
      <c r="AW57" s="71" t="str">
        <f>IF(C57="","",(VLOOKUP("Postdoctoral",ADMIN!$F$1:$K$3,5,FALSE)*W57))</f>
        <v/>
      </c>
      <c r="AX57" s="71" t="str">
        <f>IF(C57="","",(VLOOKUP("Postdoctoral",ADMIN!$F$1:$K$3,5,FALSE)*Z57))</f>
        <v/>
      </c>
      <c r="AY57" s="124" t="str">
        <f>IF(C57="","",(IF(H57="Doctoral",(VLOOKUP("Doctoral",[1]ADMIN!$F$1:$K$3,5,FALSE)*N57)-AT57,0)))</f>
        <v/>
      </c>
      <c r="AZ57" s="124" t="str">
        <f>IF(C57="","",(IF(H57="Doctoral",(VLOOKUP("Doctoral",[1]ADMIN!$F$1:$K$3,5,FALSE)*Q57)-AU57,0)))</f>
        <v/>
      </c>
      <c r="BA57" s="124" t="str">
        <f>IF(C57="","",(IF(H57="Doctoral",(VLOOKUP("Doctoral",[1]ADMIN!$F$1:$K$3,5,FALSE)*T57)-AV57,0)))</f>
        <v/>
      </c>
      <c r="BB57" s="124" t="str">
        <f>IF(C57="","",(IF(H57="Doctoral",(VLOOKUP("Doctoral",[1]ADMIN!$F$1:$K$3,5,FALSE)*W57)-AW57,0)))</f>
        <v/>
      </c>
      <c r="BC57" s="124" t="str">
        <f>IF(C57="","",(IF(H57="Doctoral",(VLOOKUP("Doctoral",[1]ADMIN!$F$1:$K$3,5,FALSE)*Z57)-AX57,0)))</f>
        <v/>
      </c>
      <c r="BD57" s="71" t="str">
        <f>IF(C57="","",(VLOOKUP("Postdoctoral",ADMIN!$F$1:$K$3,6,FALSE)*N57))</f>
        <v/>
      </c>
      <c r="BE57" s="72" t="str">
        <f>IF(C57="","",(VLOOKUP("Postdoctoral",ADMIN!$F$1:$K$3,6,FALSE)*Q57))</f>
        <v/>
      </c>
      <c r="BF57" s="72" t="str">
        <f>IF(C57="","",(VLOOKUP("Postdoctoral",ADMIN!$F$1:$K$3,6,FALSE)*T57))</f>
        <v/>
      </c>
      <c r="BG57" s="72" t="str">
        <f>IF(C57="","",(VLOOKUP("Postdoctoral",ADMIN!$F$1:$K$3,6,FALSE)*W57))</f>
        <v/>
      </c>
      <c r="BH57" s="72" t="str">
        <f>IF(C57="","",(VLOOKUP("Postdoctoral",ADMIN!$F$1:$K$3,6,FALSE)*Z57))</f>
        <v/>
      </c>
      <c r="BI57" s="124" t="str">
        <f>IF(C57="","",(IF(H57="Doctoral",(VLOOKUP("Doctoral",[1]ADMIN!$F$1:$K$3,6,FALSE)*N57)-BD57,0)))</f>
        <v/>
      </c>
      <c r="BJ57" s="125" t="str">
        <f>IF(C57="","",(IF(H57="Doctoral",(VLOOKUP("Doctoral",[1]ADMIN!$F$1:$K$3,6,FALSE)*Q57)-BE57,0)))</f>
        <v/>
      </c>
      <c r="BK57" s="125" t="str">
        <f>IF(C57="","",(IF(H57="Doctoral",(VLOOKUP("Doctoral",[1]ADMIN!$F$1:$K$3,6,FALSE)*T57)-BF57,0)))</f>
        <v/>
      </c>
      <c r="BL57" s="125" t="str">
        <f>IF(C57="","",(IF(H57="Doctoral",(VLOOKUP("Doctoral",[1]ADMIN!$F$1:$K$3,6,FALSE)*W57)-BG57,0)))</f>
        <v/>
      </c>
      <c r="BM57" s="125" t="str">
        <f>IF(C57="","",(IF(H57="Doctoral",(VLOOKUP("Doctoral",[1]ADMIN!$F$1:$K$3,5,FALSE)*Z57)-BH57,0)))</f>
        <v/>
      </c>
      <c r="BN57" s="80" t="str">
        <f t="shared" si="22"/>
        <v/>
      </c>
      <c r="BO57" s="52" t="str">
        <f t="shared" si="23"/>
        <v/>
      </c>
      <c r="BP57" s="52" t="str">
        <f t="shared" si="24"/>
        <v/>
      </c>
      <c r="BQ57" s="52" t="str">
        <f t="shared" si="25"/>
        <v/>
      </c>
      <c r="BR57" s="52" t="str">
        <f t="shared" si="26"/>
        <v/>
      </c>
      <c r="BS57" s="28" t="str">
        <f t="shared" si="27"/>
        <v/>
      </c>
      <c r="BT57" s="23" t="str">
        <f t="shared" si="28"/>
        <v/>
      </c>
      <c r="BU57" s="23" t="str">
        <f t="shared" si="29"/>
        <v/>
      </c>
      <c r="BV57" s="23" t="str">
        <f t="shared" si="30"/>
        <v/>
      </c>
      <c r="BW57" s="39" t="str">
        <f t="shared" si="34"/>
        <v/>
      </c>
      <c r="BX57" s="40"/>
    </row>
  </sheetData>
  <sheetProtection formatCells="0" formatColumns="0" formatRows="0" selectLockedCells="1" autoFilter="0"/>
  <autoFilter ref="A7:BY38" xr:uid="{00000000-0001-0000-0100-000000000000}"/>
  <mergeCells count="4">
    <mergeCell ref="B2:BX2"/>
    <mergeCell ref="B6:J6"/>
    <mergeCell ref="BW6:BX6"/>
    <mergeCell ref="K6:BN6"/>
  </mergeCells>
  <dataValidations count="7">
    <dataValidation type="date" operator="greaterThan" allowBlank="1" showInputMessage="1" showErrorMessage="1" errorTitle="Error" error="Please enter a valid date in dd/mm/yy format." sqref="L8:M57" xr:uid="{00000000-0002-0000-0100-000000000000}">
      <formula1>43831</formula1>
    </dataValidation>
    <dataValidation type="date" operator="greaterThan" allowBlank="1" showInputMessage="1" showErrorMessage="1" errorTitle="Error" error="Please enter a valid date in dd/mm/yy format." sqref="J8:J57" xr:uid="{00000000-0002-0000-0100-000001000000}">
      <formula1>18264</formula1>
    </dataValidation>
    <dataValidation type="list" allowBlank="1" showInputMessage="1" showErrorMessage="1" sqref="G8:G57 I8:I57" xr:uid="{00000000-0002-0000-0100-000002000000}">
      <formula1>"Yes,No"</formula1>
    </dataValidation>
    <dataValidation type="list" allowBlank="1" showInputMessage="1" showErrorMessage="1" sqref="D8:D57" xr:uid="{00000000-0002-0000-0100-000003000000}">
      <formula1>"male,female,other"</formula1>
    </dataValidation>
    <dataValidation type="list" allowBlank="1" showInputMessage="1" showErrorMessage="1" sqref="H8:H57" xr:uid="{00000000-0002-0000-0100-000004000000}">
      <formula1>"Doctoral,Postdoctoral"</formula1>
    </dataValidation>
    <dataValidation type="list" allowBlank="1" showInputMessage="1" showErrorMessage="1" sqref="E8:E57" xr:uid="{00000000-0002-0000-0100-000005000000}">
      <formula1>"Ukrainian,stateless,other"</formula1>
    </dataValidation>
    <dataValidation type="date" operator="greaterThan" allowBlank="1" showInputMessage="1" showErrorMessage="1" sqref="F8:F57" xr:uid="{00000000-0002-0000-0100-000006000000}">
      <formula1>1</formula1>
    </dataValidation>
  </dataValidations>
  <pageMargins left="0.7" right="0.7" top="0.75" bottom="0.75" header="0.3" footer="0.3"/>
  <pageSetup paperSize="9" orientation="portrait" r:id="rId1"/>
  <ignoredErrors>
    <ignoredError sqref="AJ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ountries" error="Only MS and AC can be encoded. For all other countries, use &quot;other&quot;._x000a_Note that for such other countries there will be no automatic calculation, please refer to the work programme." xr:uid="{00000000-0002-0000-0100-000007000000}">
          <x14:formula1>
            <xm:f>ADMIN!$B$2:$B$162</xm:f>
          </x14:formula1>
          <xm:sqref>AD8:AD57 AB8:AB57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outlinePr summaryBelow="0"/>
    <pageSetUpPr fitToPage="1"/>
  </sheetPr>
  <dimension ref="A1:N10"/>
  <sheetViews>
    <sheetView showGridLines="0" zoomScaleNormal="100" workbookViewId="0">
      <pane xSplit="2" ySplit="5" topLeftCell="C6" activePane="bottomRight" state="frozen"/>
      <selection activeCell="B7" sqref="B7"/>
      <selection pane="topRight" activeCell="B7" sqref="B7"/>
      <selection pane="bottomLeft" activeCell="B7" sqref="B7"/>
      <selection pane="bottomRight" activeCell="I16" sqref="I16"/>
    </sheetView>
  </sheetViews>
  <sheetFormatPr defaultColWidth="9.140625" defaultRowHeight="15" x14ac:dyDescent="0.25"/>
  <cols>
    <col min="1" max="1" width="3.42578125" style="54" customWidth="1"/>
    <col min="2" max="2" width="29.5703125" customWidth="1"/>
    <col min="3" max="3" width="12.42578125" hidden="1" customWidth="1"/>
    <col min="4" max="4" width="23.28515625" style="54" bestFit="1" customWidth="1"/>
    <col min="5" max="5" width="24.85546875" style="55" customWidth="1"/>
    <col min="6" max="6" width="15.5703125" style="54" customWidth="1"/>
    <col min="7" max="8" width="14.85546875" style="54" customWidth="1"/>
    <col min="9" max="9" width="16.42578125" style="54" customWidth="1"/>
    <col min="10" max="10" width="14.28515625" style="54" customWidth="1"/>
    <col min="11" max="12" width="14.42578125" style="54" customWidth="1"/>
    <col min="13" max="13" width="16.85546875" style="54" customWidth="1"/>
    <col min="14" max="14" width="16.42578125" style="55" customWidth="1"/>
  </cols>
  <sheetData>
    <row r="1" spans="1:14" ht="4.5" customHeight="1" x14ac:dyDescent="0.25">
      <c r="A1" s="66"/>
    </row>
    <row r="2" spans="1:14" ht="80.099999999999994" customHeight="1" x14ac:dyDescent="0.25">
      <c r="B2" s="137" t="s">
        <v>177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x14ac:dyDescent="0.25">
      <c r="B3" s="34"/>
    </row>
    <row r="4" spans="1:14" s="32" customFormat="1" ht="21" customHeight="1" x14ac:dyDescent="0.25">
      <c r="C4" s="141"/>
      <c r="D4" s="141"/>
      <c r="E4" s="141"/>
      <c r="F4" s="142" t="s">
        <v>178</v>
      </c>
      <c r="G4" s="142"/>
      <c r="H4" s="142"/>
      <c r="I4" s="142"/>
      <c r="J4" s="142"/>
      <c r="K4" s="142"/>
      <c r="L4" s="142"/>
      <c r="M4" s="142"/>
      <c r="N4" s="142"/>
    </row>
    <row r="5" spans="1:14" s="36" customFormat="1" ht="90" x14ac:dyDescent="0.25">
      <c r="A5" s="67"/>
      <c r="B5" s="35" t="s">
        <v>174</v>
      </c>
      <c r="C5" s="44"/>
      <c r="D5" s="59" t="s">
        <v>118</v>
      </c>
      <c r="E5" s="91" t="s">
        <v>119</v>
      </c>
      <c r="F5" s="89" t="s">
        <v>172</v>
      </c>
      <c r="G5" s="56" t="s">
        <v>173</v>
      </c>
      <c r="H5" s="56" t="s">
        <v>171</v>
      </c>
      <c r="I5" s="56" t="s">
        <v>214</v>
      </c>
      <c r="J5" s="56" t="s">
        <v>215</v>
      </c>
      <c r="K5" s="56" t="s">
        <v>218</v>
      </c>
      <c r="L5" s="91" t="s">
        <v>219</v>
      </c>
      <c r="M5" s="88" t="s">
        <v>221</v>
      </c>
      <c r="N5" s="58" t="s">
        <v>220</v>
      </c>
    </row>
    <row r="6" spans="1:14" s="37" customFormat="1" ht="15.75" x14ac:dyDescent="0.25">
      <c r="A6" s="69"/>
      <c r="B6" s="76" t="s">
        <v>179</v>
      </c>
      <c r="C6" s="77">
        <f>COUNTA('1-INFORMATION ON RESEARCHERS'!C8:C37)</f>
        <v>1</v>
      </c>
      <c r="D6" s="78" t="str">
        <f>COUNTIFS('1-INFORMATION ON RESEARCHERS'!D:D,"male")&amp;" male; "&amp;COUNTIFS('1-INFORMATION ON RESEARCHERS'!D:D,"female")&amp;" female; "&amp;COUNTIFS('1-INFORMATION ON RESEARCHERS'!D:D,"other")&amp;" other"</f>
        <v>0 male; 0 female; 0 other</v>
      </c>
      <c r="E6" s="79" t="str">
        <f>COUNTIFS('1-INFORMATION ON RESEARCHERS'!H:H,"doctoral")&amp;" Doctoral; "&amp;COUNTIFS('1-INFORMATION ON RESEARCHERS'!H:H,"postdoctoral")&amp;" Postdoctoral"</f>
        <v>0 Doctoral; 0 Postdoctoral</v>
      </c>
      <c r="F6" s="90" t="e">
        <f>SUM('1-INFORMATION ON RESEARCHERS'!AE:AE)</f>
        <v>#N/A</v>
      </c>
      <c r="G6" s="75" t="e">
        <f>SUM('1-INFORMATION ON RESEARCHERS'!AJ:AJ)</f>
        <v>#N/A</v>
      </c>
      <c r="H6" s="75">
        <f>SUM('1-INFORMATION ON RESEARCHERS'!AO:AO)</f>
        <v>0</v>
      </c>
      <c r="I6" s="75">
        <f>SUM('1-INFORMATION ON RESEARCHERS'!AT:AT)</f>
        <v>0</v>
      </c>
      <c r="J6" s="75">
        <f>SUM('1-INFORMATION ON RESEARCHERS'!AY:AY)</f>
        <v>0</v>
      </c>
      <c r="K6" s="75">
        <f>SUM('1-INFORMATION ON RESEARCHERS'!BD:BD)</f>
        <v>0</v>
      </c>
      <c r="L6" s="75">
        <f>SUM('1-INFORMATION ON RESEARCHERS'!BI:BI)</f>
        <v>0</v>
      </c>
      <c r="M6" s="90" t="e">
        <f>N6-L6-J6</f>
        <v>#N/A</v>
      </c>
      <c r="N6" s="81" t="e">
        <f>SUM('1-INFORMATION ON RESEARCHERS'!BN:BN)</f>
        <v>#N/A</v>
      </c>
    </row>
    <row r="7" spans="1:14" s="54" customFormat="1" ht="15.75" x14ac:dyDescent="0.25">
      <c r="A7" s="68"/>
      <c r="B7" s="84" t="str">
        <f>CONCATENATE("RP1: ",ADMIN!$AC$3,"/",ADMIN!$AD$3,"/",ADMIN!$AE$3," to ",ADMIN!$AH$3,"/",ADMIN!$AI$3,"/",ADMIN!$AJ$3)</f>
        <v>RP1: 1/7/2022 to 30/6/2023</v>
      </c>
      <c r="C7" s="85">
        <f>COUNTIFS('1-INFORMATION ON RESEARCHERS'!Q:Q,"&gt;"&amp;0)</f>
        <v>0</v>
      </c>
      <c r="D7" s="83" t="str">
        <f>COUNTIFS('1-INFORMATION ON RESEARCHERS'!D:D,"male",'1-INFORMATION ON RESEARCHERS'!Q:Q,"&gt;"&amp;0)&amp;" male; "&amp;COUNTIFS('1-INFORMATION ON RESEARCHERS'!D:D,"female",'1-INFORMATION ON RESEARCHERS'!Q:Q,"&gt;"&amp;0)&amp;" female; "&amp;COUNTIFS('1-INFORMATION ON RESEARCHERS'!D:D,"other",'1-INFORMATION ON RESEARCHERS'!Q:Q,"&gt;"&amp;0)&amp;" other"</f>
        <v>0 male; 0 female; 0 other</v>
      </c>
      <c r="E7" s="92" t="str">
        <f>COUNTIFS('1-INFORMATION ON RESEARCHERS'!H:H,"doctoral",'1-INFORMATION ON RESEARCHERS'!Q:Q,"&gt;"&amp;0)&amp;" Doctoral; "&amp;COUNTIFS('1-INFORMATION ON RESEARCHERS'!H:H,"postdoctoral",'1-INFORMATION ON RESEARCHERS'!Q:Q,"&gt;"&amp;0)&amp;" Postdoctoral"</f>
        <v>0 Doctoral; 0 Postdoctoral</v>
      </c>
      <c r="F7" s="86" t="e">
        <f>SUM('1-INFORMATION ON RESEARCHERS'!AF:AF)</f>
        <v>#N/A</v>
      </c>
      <c r="G7" s="87" t="e">
        <f>SUM('1-INFORMATION ON RESEARCHERS'!AK:AK)</f>
        <v>#N/A</v>
      </c>
      <c r="H7" s="87">
        <f>SUM('1-INFORMATION ON RESEARCHERS'!AP:AP)</f>
        <v>0</v>
      </c>
      <c r="I7" s="87">
        <f>SUM('1-INFORMATION ON RESEARCHERS'!AU:AU)</f>
        <v>0</v>
      </c>
      <c r="J7" s="87">
        <f>SUM('1-INFORMATION ON RESEARCHERS'!AZ:AZ)</f>
        <v>0</v>
      </c>
      <c r="K7" s="87">
        <f>SUM('1-INFORMATION ON RESEARCHERS'!BE:BE)</f>
        <v>0</v>
      </c>
      <c r="L7" s="93">
        <f>SUM('1-INFORMATION ON RESEARCHERS'!BJ:BJ)</f>
        <v>0</v>
      </c>
      <c r="M7" s="87" t="e">
        <f t="shared" ref="M7:M10" si="0">N7-L7-J7</f>
        <v>#N/A</v>
      </c>
      <c r="N7" s="82" t="e">
        <f>SUM('1-INFORMATION ON RESEARCHERS'!BO:BO)</f>
        <v>#N/A</v>
      </c>
    </row>
    <row r="8" spans="1:14" s="54" customFormat="1" ht="15.75" x14ac:dyDescent="0.25">
      <c r="A8" s="68"/>
      <c r="B8" s="84" t="str">
        <f>CONCATENATE("RP2: ",ADMIN!$AC$4,"/",ADMIN!$AD$4,"/",ADMIN!$AE$4," to ",ADMIN!$AH$4,"/",ADMIN!$AI$4,"/",ADMIN!$AJ$4)</f>
        <v>RP2: 1/7/2023 to 30/6/2024</v>
      </c>
      <c r="C8" s="85">
        <f>COUNTIFS('1-INFORMATION ON RESEARCHERS'!T:T,"&gt;"&amp;0)</f>
        <v>0</v>
      </c>
      <c r="D8" s="83" t="str">
        <f>COUNTIFS('1-INFORMATION ON RESEARCHERS'!D:D,"male",'1-INFORMATION ON RESEARCHERS'!T:T,"&gt;"&amp;0)&amp;" male; "&amp;COUNTIFS('1-INFORMATION ON RESEARCHERS'!D:D,"female",'1-INFORMATION ON RESEARCHERS'!T:T,"&gt;"&amp;0)&amp;" female; "&amp;COUNTIFS('1-INFORMATION ON RESEARCHERS'!D:D,"other",'1-INFORMATION ON RESEARCHERS'!T:T,"&gt;"&amp;0)&amp;" other"</f>
        <v>0 male; 0 female; 0 other</v>
      </c>
      <c r="E8" s="92" t="str">
        <f>COUNTIFS('1-INFORMATION ON RESEARCHERS'!H:H,"doctoral",'1-INFORMATION ON RESEARCHERS'!T:T,"&gt;"&amp;0)&amp;" Doctoral; "&amp;COUNTIFS('1-INFORMATION ON RESEARCHERS'!H:H,"postdoctoral",'1-INFORMATION ON RESEARCHERS'!T:T,"&gt;"&amp;0)&amp;" Postdoctoral"</f>
        <v>0 Doctoral; 0 Postdoctoral</v>
      </c>
      <c r="F8" s="86" t="e">
        <f>SUM('1-INFORMATION ON RESEARCHERS'!AG:AG)</f>
        <v>#N/A</v>
      </c>
      <c r="G8" s="87" t="e">
        <f>SUM('1-INFORMATION ON RESEARCHERS'!AL:AL)</f>
        <v>#N/A</v>
      </c>
      <c r="H8" s="87">
        <f>SUM('1-INFORMATION ON RESEARCHERS'!AQ:AQ)</f>
        <v>0</v>
      </c>
      <c r="I8" s="87">
        <f>SUM('1-INFORMATION ON RESEARCHERS'!AV:AV)</f>
        <v>0</v>
      </c>
      <c r="J8" s="87">
        <f>SUM('1-INFORMATION ON RESEARCHERS'!BA:BA)</f>
        <v>0</v>
      </c>
      <c r="K8" s="87">
        <f>SUM('1-INFORMATION ON RESEARCHERS'!BF:BF)</f>
        <v>0</v>
      </c>
      <c r="L8" s="93">
        <f>SUM('1-INFORMATION ON RESEARCHERS'!BK:BK)</f>
        <v>0</v>
      </c>
      <c r="M8" s="87" t="e">
        <f t="shared" si="0"/>
        <v>#N/A</v>
      </c>
      <c r="N8" s="82" t="e">
        <f>SUM('1-INFORMATION ON RESEARCHERS'!BP:BP)</f>
        <v>#N/A</v>
      </c>
    </row>
    <row r="9" spans="1:14" s="54" customFormat="1" ht="15.75" x14ac:dyDescent="0.25">
      <c r="A9" s="68"/>
      <c r="B9" s="84" t="str">
        <f>CONCATENATE("RP3: ",ADMIN!$AC$5,"/",ADMIN!$AD$5,"/",ADMIN!$AE$5," to ",ADMIN!$AH$5,"/",ADMIN!$AI$5,"/",ADMIN!$AJ$5)</f>
        <v>RP3: 1/7/2024 to 30/6/2025</v>
      </c>
      <c r="C9" s="85">
        <f>COUNTIFS('1-INFORMATION ON RESEARCHERS'!W:W,"&gt;"&amp;0)</f>
        <v>0</v>
      </c>
      <c r="D9" s="83" t="str">
        <f>COUNTIFS('1-INFORMATION ON RESEARCHERS'!D:D,"male",'1-INFORMATION ON RESEARCHERS'!W:W,"&gt;"&amp;0)&amp;" male; "&amp;COUNTIFS('1-INFORMATION ON RESEARCHERS'!D:D,"female",'1-INFORMATION ON RESEARCHERS'!W:W,"&gt;"&amp;0)&amp;" female; "&amp;COUNTIFS('1-INFORMATION ON RESEARCHERS'!D:D,"other",'1-INFORMATION ON RESEARCHERS'!W:W,"&gt;"&amp;0)&amp;" other"</f>
        <v>0 male; 0 female; 0 other</v>
      </c>
      <c r="E9" s="92" t="str">
        <f>COUNTIFS('1-INFORMATION ON RESEARCHERS'!H:H,"doctoral",'1-INFORMATION ON RESEARCHERS'!W:W,"&gt;"&amp;0)&amp;" Doctoral; "&amp;COUNTIFS('1-INFORMATION ON RESEARCHERS'!H:H,"postdoctoral",'1-INFORMATION ON RESEARCHERS'!W:W,"&gt;"&amp;0)&amp;" Postdoctoral"</f>
        <v>0 Doctoral; 0 Postdoctoral</v>
      </c>
      <c r="F9" s="86" t="e">
        <f>SUM('1-INFORMATION ON RESEARCHERS'!AH:AH)</f>
        <v>#N/A</v>
      </c>
      <c r="G9" s="87" t="e">
        <f>SUM('1-INFORMATION ON RESEARCHERS'!AM:AM)</f>
        <v>#N/A</v>
      </c>
      <c r="H9" s="87">
        <f>SUM('1-INFORMATION ON RESEARCHERS'!AR:AR)</f>
        <v>0</v>
      </c>
      <c r="I9" s="87">
        <f>SUM('1-INFORMATION ON RESEARCHERS'!AW:AW)</f>
        <v>0</v>
      </c>
      <c r="J9" s="87">
        <f>SUM('1-INFORMATION ON RESEARCHERS'!BB:BB)</f>
        <v>0</v>
      </c>
      <c r="K9" s="87">
        <f>SUM('1-INFORMATION ON RESEARCHERS'!BG:BG)</f>
        <v>0</v>
      </c>
      <c r="L9" s="93">
        <f>SUM('1-INFORMATION ON RESEARCHERS'!BL:BL)</f>
        <v>0</v>
      </c>
      <c r="M9" s="87" t="e">
        <f t="shared" si="0"/>
        <v>#N/A</v>
      </c>
      <c r="N9" s="82" t="e">
        <f>SUM('1-INFORMATION ON RESEARCHERS'!BQ:BQ)</f>
        <v>#N/A</v>
      </c>
    </row>
    <row r="10" spans="1:14" s="54" customFormat="1" ht="15.75" x14ac:dyDescent="0.25">
      <c r="A10" s="68"/>
      <c r="B10" s="84" t="str">
        <f>CONCATENATE("RP4: ",ADMIN!$AC$6,"/",ADMIN!$AD$6,"/",ADMIN!$AE$6," to ",ADMIN!$AH$6,"/",ADMIN!$AI$6,"/",ADMIN!$AJ$6)</f>
        <v>RP4: 1/7/2025 to 30/6/2026</v>
      </c>
      <c r="C10" s="85">
        <f>COUNTIFS('1-INFORMATION ON RESEARCHERS'!Z:Z,"&gt;"&amp;0)</f>
        <v>0</v>
      </c>
      <c r="D10" s="83" t="str">
        <f>COUNTIFS('1-INFORMATION ON RESEARCHERS'!D:D,"male",'1-INFORMATION ON RESEARCHERS'!Z:Z,"&gt;"&amp;0)&amp;" male; "&amp;COUNTIFS('1-INFORMATION ON RESEARCHERS'!D:D,"female",'1-INFORMATION ON RESEARCHERS'!Z:Z,"&gt;"&amp;0)&amp;" female; "&amp;COUNTIFS('1-INFORMATION ON RESEARCHERS'!D:D,"other",'1-INFORMATION ON RESEARCHERS'!Z:Z,"&gt;"&amp;0)&amp;" other"</f>
        <v>0 male; 0 female; 0 other</v>
      </c>
      <c r="E10" s="92" t="str">
        <f>COUNTIFS('1-INFORMATION ON RESEARCHERS'!H:H,"doctoral",'1-INFORMATION ON RESEARCHERS'!Z:Z,"&gt;"&amp;0)&amp;" Doctoral; "&amp;COUNTIFS('1-INFORMATION ON RESEARCHERS'!H:H,"postdoctoral",'1-INFORMATION ON RESEARCHERS'!Z:Z,"&gt;"&amp;0)&amp;" Postdoctoral"</f>
        <v>0 Doctoral; 0 Postdoctoral</v>
      </c>
      <c r="F10" s="86" t="e">
        <f>SUM('1-INFORMATION ON RESEARCHERS'!AI:AI)</f>
        <v>#N/A</v>
      </c>
      <c r="G10" s="87" t="e">
        <f>SUM('1-INFORMATION ON RESEARCHERS'!AN:AN)</f>
        <v>#N/A</v>
      </c>
      <c r="H10" s="87">
        <f>SUM('1-INFORMATION ON RESEARCHERS'!AS:AS)</f>
        <v>0</v>
      </c>
      <c r="I10" s="87">
        <f>SUM('1-INFORMATION ON RESEARCHERS'!AX:AX)</f>
        <v>0</v>
      </c>
      <c r="J10" s="87">
        <f>SUM('1-INFORMATION ON RESEARCHERS'!BC:BC)</f>
        <v>0</v>
      </c>
      <c r="K10" s="87">
        <f>SUM('1-INFORMATION ON RESEARCHERS'!BH:BH)</f>
        <v>0</v>
      </c>
      <c r="L10" s="93">
        <f>SUM('1-INFORMATION ON RESEARCHERS'!BM:BM)</f>
        <v>0</v>
      </c>
      <c r="M10" s="87" t="e">
        <f t="shared" si="0"/>
        <v>#N/A</v>
      </c>
      <c r="N10" s="82" t="e">
        <f>SUM('1-INFORMATION ON RESEARCHERS'!BR:BR)</f>
        <v>#N/A</v>
      </c>
    </row>
  </sheetData>
  <sheetProtection formatCells="0" formatColumns="0" formatRows="0" insertColumns="0" insertRows="0" deleteColumns="0" deleteRows="0" selectLockedCells="1" autoFilter="0" pivotTables="0"/>
  <mergeCells count="3">
    <mergeCell ref="C4:E4"/>
    <mergeCell ref="F4:N4"/>
    <mergeCell ref="B2:N2"/>
  </mergeCells>
  <conditionalFormatting sqref="B7:B10">
    <cfRule type="cellIs" dxfId="0" priority="1" operator="equal">
      <formula>0</formula>
    </cfRule>
  </conditionalFormatting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ADMIN</vt:lpstr>
      <vt:lpstr>FINANCING PLAN TEMPLATE</vt:lpstr>
      <vt:lpstr>1-INFORMATION ON RESEARCHERS</vt:lpstr>
      <vt:lpstr>2-CONSOLIDATED REPORT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WAELE Ilse (EACEA)</dc:creator>
  <cp:lastModifiedBy>SAR Europe</cp:lastModifiedBy>
  <cp:lastPrinted>2022-10-21T15:12:24Z</cp:lastPrinted>
  <dcterms:created xsi:type="dcterms:W3CDTF">2022-06-16T09:03:04Z</dcterms:created>
  <dcterms:modified xsi:type="dcterms:W3CDTF">2022-10-21T20:38:53Z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2022-07-06T10:23:16Z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e6498a94-d99b-4d5a-900a-9b76b090b13c</vt:lpwstr>
  </property>
  <property fmtid="{D5CDD505-2E9C-101B-9397-08002B2CF9AE}" pid="8" name="MSIP_Label_6bd9ddd1-4d20-43f6-abfa-fc3c07406f94_ContentBits">
    <vt:lpwstr>0</vt:lpwstr>
  </property>
</Properties>
</file>